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ikh\Desktop\"/>
    </mc:Choice>
  </mc:AlternateContent>
  <bookViews>
    <workbookView xWindow="0" yWindow="0" windowWidth="38400" windowHeight="17850"/>
  </bookViews>
  <sheets>
    <sheet name="Dateneingabe" sheetId="1" r:id="rId1"/>
    <sheet name="Grafiken"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2" l="1"/>
  <c r="C14" i="2" s="1"/>
  <c r="C15" i="2" s="1"/>
  <c r="C16" i="2" s="1"/>
  <c r="C17" i="2" s="1"/>
  <c r="C18" i="2" s="1"/>
  <c r="C19" i="2" s="1"/>
  <c r="C12" i="2"/>
  <c r="C11" i="2"/>
  <c r="G12" i="2"/>
  <c r="G13" i="2" s="1"/>
  <c r="G14" i="2" s="1"/>
  <c r="G15" i="2" s="1"/>
  <c r="G16" i="2" s="1"/>
  <c r="G17" i="2" s="1"/>
  <c r="G18" i="2" s="1"/>
  <c r="G19" i="2" s="1"/>
  <c r="G20" i="2" s="1"/>
  <c r="I5" i="2" l="1"/>
  <c r="I6" i="2" s="1"/>
  <c r="D4" i="2"/>
  <c r="B11" i="2" s="1"/>
  <c r="D5" i="2"/>
  <c r="D14" i="1"/>
  <c r="K13" i="1"/>
  <c r="K23" i="1" s="1"/>
  <c r="K24" i="1" s="1"/>
  <c r="C7" i="2" l="1"/>
  <c r="D7" i="2" s="1"/>
  <c r="D11" i="2" s="1"/>
  <c r="D12" i="2" s="1"/>
  <c r="D13" i="2" s="1"/>
  <c r="D14" i="2" s="1"/>
  <c r="D15" i="2" s="1"/>
  <c r="D16" i="2" s="1"/>
  <c r="D17" i="2" s="1"/>
  <c r="D18" i="2" s="1"/>
  <c r="D19" i="2" s="1"/>
  <c r="D20" i="2" s="1"/>
  <c r="I7" i="2"/>
  <c r="C20" i="2" s="1"/>
  <c r="D23" i="1"/>
  <c r="D24" i="1" s="1"/>
  <c r="F31" i="1" s="1"/>
  <c r="B12" i="2"/>
  <c r="B13" i="2" s="1"/>
  <c r="B14" i="2" s="1"/>
  <c r="B15" i="2" s="1"/>
  <c r="B16" i="2" s="1"/>
  <c r="B17" i="2" s="1"/>
  <c r="B18" i="2" s="1"/>
  <c r="B19" i="2" s="1"/>
  <c r="B20" i="2" s="1"/>
  <c r="F30" i="1" l="1"/>
</calcChain>
</file>

<file path=xl/comments1.xml><?xml version="1.0" encoding="utf-8"?>
<comments xmlns="http://schemas.openxmlformats.org/spreadsheetml/2006/main">
  <authors>
    <author>Maik Hanau</author>
  </authors>
  <commentList>
    <comment ref="D10" authorId="0" shapeId="0">
      <text>
        <r>
          <rPr>
            <b/>
            <sz val="9"/>
            <color indexed="81"/>
            <rFont val="Segoe UI"/>
            <family val="2"/>
          </rPr>
          <t>In den Anschaffungskosten sind die Kosten der Anlage, also Wärmeerzeuger, Warmwasserspeicher und alle benötigten Zusatzgeräte enthalten.
Für einen korrekten Vergleich sollte hier die gleiche Anlage eingesetzt werden wie sie auch im Mietangebot enthalten wäre.</t>
        </r>
      </text>
    </comment>
    <comment ref="K10" authorId="0" shapeId="0">
      <text>
        <r>
          <rPr>
            <b/>
            <sz val="9"/>
            <color indexed="81"/>
            <rFont val="Segoe UI"/>
            <family val="2"/>
          </rPr>
          <t>Dies ist die monatliche Miete, die an den Anbieter zu zahlen ist.
Bitte beachten, dass einige Anbieter Erhöhungen der Wartungskosten 1:1 auf die Monatsmiete umlegen, dieser Preis ist also in der Regel nicht für 10 Jahre festgelegt sondern unterliegt ebenfalls der Inflation</t>
        </r>
      </text>
    </comment>
    <comment ref="D11" authorId="0" shapeId="0">
      <text>
        <r>
          <rPr>
            <b/>
            <sz val="9"/>
            <color indexed="81"/>
            <rFont val="Segoe UI"/>
            <family val="2"/>
          </rPr>
          <t>Die Installationskosten umfassen alle Handwerkerkosten, die im Rahmen der Installation der Heizungsanlage anfallen.
Ganz wichtig! Bei einem Angebot solltet ihr den Installateur bitten, wirklich nur die reinen Kosten für den Austausch des Wärmeerzeugers aufzuführen.
Da alle zusätzlichen Kosten wie z.B. Anpassung des Schornsteins, zusätzliche Einrichten nicht im Mietangebot enthalten sind, dürfen sie (für den korrekten Vergleich) auch beim Kauf nicht mitgerechnet werden.
Werden diese Kosten gesondert im Angebot aufgeführt seht ihr ebenfalls, welche Kosten euch die Mietheizung tatsächlich beim Einbau verursachen würde.</t>
        </r>
      </text>
    </comment>
    <comment ref="D12" authorId="0" shapeId="0">
      <text>
        <r>
          <rPr>
            <b/>
            <sz val="9"/>
            <color indexed="81"/>
            <rFont val="Segoe UI"/>
            <family val="2"/>
          </rPr>
          <t>Wer die Gasheizung mit einer Solarthermieanlage kombinieren möchte, kann die zusätzlichen Kosten für die Anlage hier mit aufführen.
Typischerweise kostet eine Solarthermieanlage für Warmwasser mit 10m² rund 4.000,- EUR
Eine Solarthermieanlage mit Heizungsunterstützung (20m²) liegt bei etwa 6.500,- EUR</t>
        </r>
        <r>
          <rPr>
            <sz val="9"/>
            <color indexed="81"/>
            <rFont val="Segoe UI"/>
            <family val="2"/>
          </rPr>
          <t xml:space="preserve">
</t>
        </r>
      </text>
    </comment>
    <comment ref="K12" authorId="0" shapeId="0">
      <text>
        <r>
          <rPr>
            <b/>
            <sz val="9"/>
            <color indexed="81"/>
            <rFont val="Segoe UI"/>
            <family val="2"/>
          </rPr>
          <t>Unabhängig vom tatsächlichen Wert setzt der Anbieter für die Anlage+Installation einen Festpreis an. Dieser ist in der Regel 15% bis 25% über den üblichen Marktpreisen.
Dieser Preis bestimmt vor allem die monatlich zu zahlende Rate sowie den Restwert für die "Ablöse" der Heizung nach Vertragsende.</t>
        </r>
        <r>
          <rPr>
            <sz val="9"/>
            <color indexed="81"/>
            <rFont val="Segoe UI"/>
            <family val="2"/>
          </rPr>
          <t xml:space="preserve">
</t>
        </r>
      </text>
    </comment>
    <comment ref="K13" authorId="0" shapeId="0">
      <text>
        <r>
          <rPr>
            <b/>
            <sz val="9"/>
            <color indexed="81"/>
            <rFont val="Segoe UI"/>
            <family val="2"/>
          </rPr>
          <t>Zum Vertragsende (nach 10 Jahren) kann die Anlage für etwa 1/3 des vom Anbieter angesetzten Anlagenpreises (den so genannten Sachzeitwert) erworben werden.
Dieser Betrag kann jedoch erheblich schwanken denn wenn z.B. diverse Reparaturen durchgeführt wurden, wird dieser Sachzeitwert um einiges Höher angesetzt.
Soll diese Option der Übernahme nach Vertragsende nicht genutzt werden, kann hier einfach eine 0 eingesetzt werden - die Anlage wird dann kostenfrei abgebaut.</t>
        </r>
      </text>
    </comment>
    <comment ref="D14" authorId="0" shapeId="0">
      <text>
        <r>
          <rPr>
            <b/>
            <sz val="9"/>
            <color indexed="81"/>
            <rFont val="Segoe UI"/>
            <family val="2"/>
          </rPr>
          <t>(Optional)
Sollte die Anlage über einen Kredit finanziert werden, fallen je nach Anzahl der Raten, Kreditsumme und Anbieter entsprechende Kreditkosten (z.B. Zinsen usw.) an.
Im Regelfall bewegen sich diese bei etwa 4% der Gesamtsumme.
Wir die Anlage nicht finanziert, kann hier einfach eine "0" eingetragen werden.</t>
        </r>
      </text>
    </comment>
    <comment ref="D17" authorId="0" shapeId="0">
      <text>
        <r>
          <rPr>
            <b/>
            <sz val="9"/>
            <color indexed="81"/>
            <rFont val="Segoe UI"/>
            <family val="2"/>
          </rPr>
          <t>Jährliche Wartungen der Gas- / Ölheizung liegen im Bereich 70,- bis 100,- EUR</t>
        </r>
      </text>
    </comment>
    <comment ref="D18" authorId="0" shapeId="0">
      <text>
        <r>
          <rPr>
            <b/>
            <sz val="9"/>
            <color indexed="81"/>
            <rFont val="Segoe UI"/>
            <family val="2"/>
          </rPr>
          <t>Für eventuelle Reparaturen/Ersatzteile sollten etwa 1% der Anlagenkosten zurückgelegt bzw. eingerechnet werden</t>
        </r>
      </text>
    </comment>
    <comment ref="D19" authorId="0" shapeId="0">
      <text>
        <r>
          <rPr>
            <b/>
            <sz val="9"/>
            <color indexed="81"/>
            <rFont val="Segoe UI"/>
            <family val="2"/>
          </rPr>
          <t>Die jährlichen Kosten für den Schornsteinfeger.
Liegen üblicherweise zwischen 35,- und 45,- EUR pro Jahr</t>
        </r>
      </text>
    </comment>
    <comment ref="D23" authorId="0" shapeId="0">
      <text>
        <r>
          <rPr>
            <b/>
            <sz val="9"/>
            <color indexed="81"/>
            <rFont val="Segoe UI"/>
            <family val="2"/>
          </rPr>
          <t>Das kostet euch die Heizung über 10 Jahre (Anschaffung, Installation und Betriebskosten)</t>
        </r>
      </text>
    </comment>
    <comment ref="K23" authorId="0" shapeId="0">
      <text>
        <r>
          <rPr>
            <b/>
            <sz val="9"/>
            <color indexed="81"/>
            <rFont val="Segoe UI"/>
            <family val="2"/>
          </rPr>
          <t>Das kostet euch die gemietete Heizung über 10 Jahre - darin enthalten sind die monatlichen Raten und die Übernahmekosten der Anlage</t>
        </r>
        <r>
          <rPr>
            <sz val="9"/>
            <color indexed="81"/>
            <rFont val="Segoe UI"/>
            <family val="2"/>
          </rPr>
          <t xml:space="preserve">
</t>
        </r>
      </text>
    </comment>
    <comment ref="D24" authorId="0" shapeId="0">
      <text>
        <r>
          <rPr>
            <b/>
            <sz val="9"/>
            <color indexed="81"/>
            <rFont val="Segoe UI"/>
            <family val="2"/>
          </rPr>
          <t>Für einen besseren Vergleich zum Mietmodell, das wären in dem Zusammenhang eure monatlichen Kosten</t>
        </r>
        <r>
          <rPr>
            <sz val="9"/>
            <color indexed="81"/>
            <rFont val="Segoe UI"/>
            <family val="2"/>
          </rPr>
          <t xml:space="preserve">
</t>
        </r>
      </text>
    </comment>
    <comment ref="K24" authorId="0" shapeId="0">
      <text>
        <r>
          <rPr>
            <b/>
            <sz val="9"/>
            <color indexed="81"/>
            <rFont val="Segoe UI"/>
            <family val="2"/>
          </rPr>
          <t>Das sind die resultierenden Monatsraten, nimmt man auch die Übernahmekosten der Anlage (nach 10 Jahren) mit in die Berechnung mit auf</t>
        </r>
        <r>
          <rPr>
            <sz val="9"/>
            <color indexed="81"/>
            <rFont val="Segoe UI"/>
            <family val="2"/>
          </rPr>
          <t xml:space="preserve">
</t>
        </r>
      </text>
    </comment>
  </commentList>
</comments>
</file>

<file path=xl/sharedStrings.xml><?xml version="1.0" encoding="utf-8"?>
<sst xmlns="http://schemas.openxmlformats.org/spreadsheetml/2006/main" count="69" uniqueCount="45">
  <si>
    <t>https://www.youtube.com/c/DerFachwerker</t>
  </si>
  <si>
    <t>Berechnungstool zum Video "Heizung mieten"</t>
  </si>
  <si>
    <t>Kostenaufstellung zur neuen Heizungsanlage (Gas-/Ölheizung)</t>
  </si>
  <si>
    <t>EUR</t>
  </si>
  <si>
    <t>Laufende Betriebskosten der Anlage (pro Jahr)</t>
  </si>
  <si>
    <t xml:space="preserve">Anschaffungskosten: </t>
  </si>
  <si>
    <t xml:space="preserve">Installationskosten: </t>
  </si>
  <si>
    <t xml:space="preserve">Wartungskosten: </t>
  </si>
  <si>
    <t xml:space="preserve">Reparaturkosten: </t>
  </si>
  <si>
    <t xml:space="preserve">Schornsteinfeger: </t>
  </si>
  <si>
    <r>
      <t>Maik Hanau (</t>
    </r>
    <r>
      <rPr>
        <i/>
        <sz val="11"/>
        <color theme="1"/>
        <rFont val="Calibri"/>
        <family val="2"/>
        <scheme val="minor"/>
      </rPr>
      <t>Der Fachwerker</t>
    </r>
    <r>
      <rPr>
        <sz val="11"/>
        <color theme="1"/>
        <rFont val="Calibri"/>
        <family val="2"/>
        <scheme val="minor"/>
      </rPr>
      <t>)</t>
    </r>
  </si>
  <si>
    <t>Option 2: Heizung mieten</t>
  </si>
  <si>
    <t xml:space="preserve">Anlagenmiete: </t>
  </si>
  <si>
    <t>Kosten nach 10 Jahren</t>
  </si>
  <si>
    <t>Option 1: Heizung kaufen/finanzieren</t>
  </si>
  <si>
    <t>Kreditkosten (etwa 4%)</t>
  </si>
  <si>
    <t xml:space="preserve">pro Monat: </t>
  </si>
  <si>
    <t xml:space="preserve">Gesamt: </t>
  </si>
  <si>
    <t xml:space="preserve">Angesetzter Anlagenpreis: </t>
  </si>
  <si>
    <t>Auswertung:</t>
  </si>
  <si>
    <t>EUR mehr (über einen Zeitraum von 10 Jahren)</t>
  </si>
  <si>
    <t>Das macht pro Monat Mehrkosten in Höhe von</t>
  </si>
  <si>
    <t>Die Heizung zu mieten kostet dich also insgesamt</t>
  </si>
  <si>
    <t xml:space="preserve">Sachzeitwert: </t>
  </si>
  <si>
    <t xml:space="preserve">Solarthermieanlage: </t>
  </si>
  <si>
    <t>Überträge:</t>
  </si>
  <si>
    <t xml:space="preserve">Kauf+Installation: </t>
  </si>
  <si>
    <t>Option 1: Anlage kaufen</t>
  </si>
  <si>
    <t>Option 2: Anlage mieten</t>
  </si>
  <si>
    <t xml:space="preserve">monatliche Mietkosten: </t>
  </si>
  <si>
    <t>Datentabelle - Entwicklung der Kosten über 10 Jahre</t>
  </si>
  <si>
    <t xml:space="preserve">jährliche Betriebskosten: </t>
  </si>
  <si>
    <t xml:space="preserve">jährliche Mietkosten: </t>
  </si>
  <si>
    <t xml:space="preserve">Restsumme: </t>
  </si>
  <si>
    <t>Kaufen</t>
  </si>
  <si>
    <t>Mieten</t>
  </si>
  <si>
    <t>Finanzieren</t>
  </si>
  <si>
    <t>Kreditkosten</t>
  </si>
  <si>
    <t>Miete inkl. 1% Steigerung pro Jahr</t>
  </si>
  <si>
    <t>https://www.der-fachwerker-saniert.de/tool_downloads</t>
  </si>
  <si>
    <t>1.0</t>
  </si>
  <si>
    <t xml:space="preserve">Autor: </t>
  </si>
  <si>
    <t xml:space="preserve">Download: </t>
  </si>
  <si>
    <t xml:space="preserve">YouTube: </t>
  </si>
  <si>
    <t xml:space="preserve">Version: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</si>
</sst>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i/>
      <sz val="11"/>
      <color theme="1"/>
      <name val="Calibri"/>
      <family val="2"/>
      <scheme val="minor"/>
    </font>
    <font>
      <sz val="9"/>
      <color indexed="81"/>
      <name val="Segoe UI"/>
      <family val="2"/>
    </font>
    <font>
      <b/>
      <sz val="9"/>
      <color indexed="81"/>
      <name val="Segoe UI"/>
      <family val="2"/>
    </font>
  </fonts>
  <fills count="3">
    <fill>
      <patternFill patternType="none"/>
    </fill>
    <fill>
      <patternFill patternType="gray125"/>
    </fill>
    <fill>
      <patternFill patternType="solid">
        <fgColor rgb="FF92D05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0" borderId="0" xfId="0" applyFont="1"/>
    <xf numFmtId="0" fontId="3" fillId="0" borderId="0" xfId="1"/>
    <xf numFmtId="0" fontId="1" fillId="0" borderId="0" xfId="0" applyFont="1"/>
    <xf numFmtId="0" fontId="0" fillId="2" borderId="1" xfId="0" applyFill="1" applyBorder="1" applyAlignment="1">
      <alignment horizontal="center"/>
    </xf>
    <xf numFmtId="0" fontId="0" fillId="0" borderId="0" xfId="0" applyAlignment="1">
      <alignment horizontal="right"/>
    </xf>
    <xf numFmtId="2" fontId="0" fillId="0" borderId="0" xfId="0" applyNumberFormat="1"/>
    <xf numFmtId="2" fontId="0" fillId="0" borderId="0" xfId="0" applyNumberFormat="1" applyAlignment="1">
      <alignment horizontal="center"/>
    </xf>
    <xf numFmtId="2" fontId="0" fillId="0" borderId="1" xfId="0" applyNumberFormat="1" applyBorder="1" applyAlignment="1">
      <alignment horizontal="center"/>
    </xf>
    <xf numFmtId="0" fontId="0" fillId="0" borderId="0" xfId="0" applyFont="1" applyAlignment="1">
      <alignment horizontal="center"/>
    </xf>
    <xf numFmtId="0" fontId="1" fillId="0" borderId="0" xfId="0" applyFont="1" applyAlignment="1">
      <alignment horizontal="right"/>
    </xf>
    <xf numFmtId="2" fontId="1" fillId="0" borderId="0" xfId="0" applyNumberFormat="1" applyFont="1"/>
    <xf numFmtId="2" fontId="0" fillId="2" borderId="1" xfId="0" applyNumberFormat="1" applyFill="1" applyBorder="1" applyAlignment="1">
      <alignment horizontal="center"/>
    </xf>
    <xf numFmtId="0" fontId="0" fillId="0" borderId="0" xfId="0" applyAlignment="1">
      <alignment horizontal="right"/>
    </xf>
    <xf numFmtId="0" fontId="0" fillId="0" borderId="0" xfId="0" applyAlignment="1">
      <alignment horizontal="left"/>
    </xf>
    <xf numFmtId="0" fontId="0" fillId="0" borderId="0" xfId="0" applyAlignment="1">
      <alignment horizontal="right"/>
    </xf>
    <xf numFmtId="0" fontId="0" fillId="0" borderId="2" xfId="0" applyBorder="1" applyAlignment="1">
      <alignment horizontal="right"/>
    </xf>
  </cellXfs>
  <cellStyles count="2">
    <cellStyle name="Link" xfId="1" builtinId="8"/>
    <cellStyle name="Standard" xfId="0" builtinId="0"/>
  </cellStyles>
  <dxfs count="4">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Vergleich Heizung mieten</a:t>
            </a:r>
            <a:r>
              <a:rPr lang="de-DE" baseline="0"/>
              <a:t> - </a:t>
            </a:r>
            <a:r>
              <a:rPr lang="de-DE"/>
              <a:t>kaufen</a:t>
            </a:r>
            <a:r>
              <a:rPr lang="de-DE" baseline="0"/>
              <a:t> - </a:t>
            </a:r>
            <a:r>
              <a:rPr lang="de-DE"/>
              <a:t>finanzieren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Grafiken!$B$10</c:f>
              <c:strCache>
                <c:ptCount val="1"/>
                <c:pt idx="0">
                  <c:v>Kaufen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Grafiken!$B$11:$B$20</c:f>
              <c:numCache>
                <c:formatCode>General</c:formatCode>
                <c:ptCount val="10"/>
                <c:pt idx="0">
                  <c:v>7200</c:v>
                </c:pt>
                <c:pt idx="1">
                  <c:v>7400</c:v>
                </c:pt>
                <c:pt idx="2">
                  <c:v>7600</c:v>
                </c:pt>
                <c:pt idx="3">
                  <c:v>7800</c:v>
                </c:pt>
                <c:pt idx="4">
                  <c:v>8000</c:v>
                </c:pt>
                <c:pt idx="5">
                  <c:v>8200</c:v>
                </c:pt>
                <c:pt idx="6">
                  <c:v>8400</c:v>
                </c:pt>
                <c:pt idx="7">
                  <c:v>8600</c:v>
                </c:pt>
                <c:pt idx="8">
                  <c:v>8800</c:v>
                </c:pt>
                <c:pt idx="9">
                  <c:v>9000</c:v>
                </c:pt>
              </c:numCache>
            </c:numRef>
          </c:val>
          <c:smooth val="0"/>
          <c:extLst>
            <c:ext xmlns:c16="http://schemas.microsoft.com/office/drawing/2014/chart" uri="{C3380CC4-5D6E-409C-BE32-E72D297353CC}">
              <c16:uniqueId val="{00000000-690A-4399-AC0D-25E8EF02E9FC}"/>
            </c:ext>
          </c:extLst>
        </c:ser>
        <c:ser>
          <c:idx val="1"/>
          <c:order val="1"/>
          <c:tx>
            <c:strRef>
              <c:f>Grafiken!$C$10</c:f>
              <c:strCache>
                <c:ptCount val="1"/>
                <c:pt idx="0">
                  <c:v>Mieten</c:v>
                </c:pt>
              </c:strCache>
            </c:strRef>
          </c:tx>
          <c:spPr>
            <a:ln w="28575" cap="rnd">
              <a:solidFill>
                <a:srgbClr val="FF0000"/>
              </a:solidFill>
              <a:round/>
            </a:ln>
            <a:effectLst/>
          </c:spPr>
          <c:marker>
            <c:symbol val="circle"/>
            <c:size val="5"/>
            <c:spPr>
              <a:solidFill>
                <a:schemeClr val="accent2"/>
              </a:solidFill>
              <a:ln w="9525">
                <a:solidFill>
                  <a:srgbClr val="FF0000"/>
                </a:solidFill>
              </a:ln>
              <a:effectLst/>
            </c:spPr>
          </c:marker>
          <c:val>
            <c:numRef>
              <c:f>Grafiken!$C$11:$C$20</c:f>
              <c:numCache>
                <c:formatCode>0.00</c:formatCode>
                <c:ptCount val="10"/>
                <c:pt idx="0">
                  <c:v>1140</c:v>
                </c:pt>
                <c:pt idx="1">
                  <c:v>2291.4</c:v>
                </c:pt>
                <c:pt idx="2">
                  <c:v>3454.3140000000003</c:v>
                </c:pt>
                <c:pt idx="3">
                  <c:v>4628.8571400000001</c:v>
                </c:pt>
                <c:pt idx="4">
                  <c:v>5815.1457114000004</c:v>
                </c:pt>
                <c:pt idx="5">
                  <c:v>7013.2971685140001</c:v>
                </c:pt>
                <c:pt idx="6">
                  <c:v>8223.4301401991397</c:v>
                </c:pt>
                <c:pt idx="7">
                  <c:v>9445.6644416011313</c:v>
                </c:pt>
                <c:pt idx="8">
                  <c:v>10680.121086017143</c:v>
                </c:pt>
                <c:pt idx="9">
                  <c:v>15093.588963543982</c:v>
                </c:pt>
              </c:numCache>
            </c:numRef>
          </c:val>
          <c:smooth val="0"/>
          <c:extLst>
            <c:ext xmlns:c16="http://schemas.microsoft.com/office/drawing/2014/chart" uri="{C3380CC4-5D6E-409C-BE32-E72D297353CC}">
              <c16:uniqueId val="{00000001-690A-4399-AC0D-25E8EF02E9FC}"/>
            </c:ext>
          </c:extLst>
        </c:ser>
        <c:ser>
          <c:idx val="2"/>
          <c:order val="2"/>
          <c:tx>
            <c:strRef>
              <c:f>Grafiken!$D$10</c:f>
              <c:strCache>
                <c:ptCount val="1"/>
                <c:pt idx="0">
                  <c:v>Finanzieren</c:v>
                </c:pt>
              </c:strCache>
            </c:strRef>
          </c:tx>
          <c:spPr>
            <a:ln w="28575" cap="rnd">
              <a:solidFill>
                <a:schemeClr val="accent6"/>
              </a:solidFill>
              <a:round/>
            </a:ln>
            <a:effectLst/>
          </c:spPr>
          <c:marker>
            <c:symbol val="circle"/>
            <c:size val="5"/>
            <c:spPr>
              <a:solidFill>
                <a:schemeClr val="accent3"/>
              </a:solidFill>
              <a:ln w="9525">
                <a:solidFill>
                  <a:schemeClr val="accent6"/>
                </a:solidFill>
              </a:ln>
              <a:effectLst/>
            </c:spPr>
          </c:marker>
          <c:val>
            <c:numRef>
              <c:f>Grafiken!$D$11:$D$20</c:f>
              <c:numCache>
                <c:formatCode>0.00</c:formatCode>
                <c:ptCount val="10"/>
                <c:pt idx="0">
                  <c:v>1656</c:v>
                </c:pt>
                <c:pt idx="1">
                  <c:v>3312</c:v>
                </c:pt>
                <c:pt idx="2">
                  <c:v>4968</c:v>
                </c:pt>
                <c:pt idx="3">
                  <c:v>6624</c:v>
                </c:pt>
                <c:pt idx="4">
                  <c:v>8280</c:v>
                </c:pt>
                <c:pt idx="5">
                  <c:v>8480</c:v>
                </c:pt>
                <c:pt idx="6">
                  <c:v>8680</c:v>
                </c:pt>
                <c:pt idx="7">
                  <c:v>8880</c:v>
                </c:pt>
                <c:pt idx="8">
                  <c:v>9080</c:v>
                </c:pt>
                <c:pt idx="9">
                  <c:v>9280</c:v>
                </c:pt>
              </c:numCache>
            </c:numRef>
          </c:val>
          <c:smooth val="0"/>
          <c:extLst>
            <c:ext xmlns:c16="http://schemas.microsoft.com/office/drawing/2014/chart" uri="{C3380CC4-5D6E-409C-BE32-E72D297353CC}">
              <c16:uniqueId val="{00000002-690A-4399-AC0D-25E8EF02E9FC}"/>
            </c:ext>
          </c:extLst>
        </c:ser>
        <c:dLbls>
          <c:showLegendKey val="0"/>
          <c:showVal val="0"/>
          <c:showCatName val="0"/>
          <c:showSerName val="0"/>
          <c:showPercent val="0"/>
          <c:showBubbleSize val="0"/>
        </c:dLbls>
        <c:marker val="1"/>
        <c:smooth val="0"/>
        <c:axId val="1668826976"/>
        <c:axId val="1668822816"/>
      </c:lineChart>
      <c:catAx>
        <c:axId val="1668826976"/>
        <c:scaling>
          <c:orientation val="minMax"/>
        </c:scaling>
        <c:delete val="0"/>
        <c:axPos val="b"/>
        <c:minorGridlines>
          <c:spPr>
            <a:ln w="9525" cap="flat" cmpd="sng" algn="ctr">
              <a:solidFill>
                <a:schemeClr val="tx1">
                  <a:lumMod val="5000"/>
                  <a:lumOff val="95000"/>
                </a:schemeClr>
              </a:solidFill>
              <a:round/>
            </a:ln>
            <a:effectLst/>
          </c:spPr>
        </c:minorGridlines>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1668822816"/>
        <c:crosses val="autoZero"/>
        <c:auto val="1"/>
        <c:lblAlgn val="ctr"/>
        <c:lblOffset val="100"/>
        <c:noMultiLvlLbl val="0"/>
      </c:catAx>
      <c:valAx>
        <c:axId val="16688228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16688269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146050</xdr:rowOff>
    </xdr:from>
    <xdr:to>
      <xdr:col>2</xdr:col>
      <xdr:colOff>527050</xdr:colOff>
      <xdr:row>6</xdr:row>
      <xdr:rowOff>25400</xdr:rowOff>
    </xdr:to>
    <xdr:pic>
      <xdr:nvPicPr>
        <xdr:cNvPr id="4" name="Grafik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146050"/>
          <a:ext cx="1428750"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677654</xdr:colOff>
      <xdr:row>1</xdr:row>
      <xdr:rowOff>5658</xdr:rowOff>
    </xdr:from>
    <xdr:to>
      <xdr:col>27</xdr:col>
      <xdr:colOff>503030</xdr:colOff>
      <xdr:row>50</xdr:row>
      <xdr:rowOff>72334</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c/DerFachwerker" TargetMode="External"/><Relationship Id="rId1" Type="http://schemas.openxmlformats.org/officeDocument/2006/relationships/hyperlink" Target="https://www.der-fachwerker-saniert.de/tool_download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L32"/>
  <sheetViews>
    <sheetView tabSelected="1" zoomScale="115" zoomScaleNormal="115" workbookViewId="0">
      <selection activeCell="F13" sqref="F13"/>
    </sheetView>
  </sheetViews>
  <sheetFormatPr baseColWidth="10" defaultRowHeight="14.5" x14ac:dyDescent="0.35"/>
  <cols>
    <col min="1" max="1" width="4.81640625" customWidth="1"/>
    <col min="2" max="2" width="9.453125" customWidth="1"/>
    <col min="3" max="3" width="11.08984375" customWidth="1"/>
    <col min="5" max="5" width="10" customWidth="1"/>
    <col min="6" max="6" width="7" customWidth="1"/>
    <col min="8" max="8" width="9" customWidth="1"/>
    <col min="10" max="10" width="11.36328125" customWidth="1"/>
  </cols>
  <sheetData>
    <row r="2" spans="2:12" ht="18.5" x14ac:dyDescent="0.45">
      <c r="D2" s="1" t="s">
        <v>1</v>
      </c>
    </row>
    <row r="3" spans="2:12" ht="8" customHeight="1" x14ac:dyDescent="0.45">
      <c r="C3" s="1"/>
    </row>
    <row r="4" spans="2:12" x14ac:dyDescent="0.35">
      <c r="D4" s="13" t="s">
        <v>41</v>
      </c>
      <c r="E4" t="s">
        <v>10</v>
      </c>
      <c r="J4" s="13" t="s">
        <v>44</v>
      </c>
      <c r="K4" s="3" t="s">
        <v>40</v>
      </c>
    </row>
    <row r="5" spans="2:12" x14ac:dyDescent="0.35">
      <c r="D5" s="13" t="s">
        <v>42</v>
      </c>
      <c r="E5" s="2" t="s">
        <v>39</v>
      </c>
    </row>
    <row r="6" spans="2:12" x14ac:dyDescent="0.35">
      <c r="D6" s="13" t="s">
        <v>43</v>
      </c>
      <c r="E6" s="2" t="s">
        <v>0</v>
      </c>
    </row>
    <row r="7" spans="2:12" ht="24.5" customHeight="1" x14ac:dyDescent="0.35"/>
    <row r="8" spans="2:12" s="1" customFormat="1" ht="17" customHeight="1" x14ac:dyDescent="0.45">
      <c r="B8" s="1" t="s">
        <v>14</v>
      </c>
      <c r="I8" s="1" t="s">
        <v>11</v>
      </c>
    </row>
    <row r="9" spans="2:12" ht="15" thickBot="1" x14ac:dyDescent="0.4">
      <c r="B9" s="3" t="s">
        <v>2</v>
      </c>
    </row>
    <row r="10" spans="2:12" ht="15" thickBot="1" x14ac:dyDescent="0.4">
      <c r="B10" s="15" t="s">
        <v>5</v>
      </c>
      <c r="C10" s="15"/>
      <c r="D10" s="4">
        <v>4500</v>
      </c>
      <c r="E10" t="s">
        <v>3</v>
      </c>
      <c r="I10" s="15" t="s">
        <v>12</v>
      </c>
      <c r="J10" s="16"/>
      <c r="K10" s="4">
        <v>98</v>
      </c>
      <c r="L10" t="s">
        <v>3</v>
      </c>
    </row>
    <row r="11" spans="2:12" ht="15" thickBot="1" x14ac:dyDescent="0.4">
      <c r="B11" s="15" t="s">
        <v>6</v>
      </c>
      <c r="C11" s="15"/>
      <c r="D11" s="4">
        <v>2500</v>
      </c>
      <c r="E11" t="s">
        <v>3</v>
      </c>
      <c r="I11" s="5"/>
      <c r="J11" s="5"/>
    </row>
    <row r="12" spans="2:12" ht="15" thickBot="1" x14ac:dyDescent="0.4">
      <c r="B12" s="15" t="s">
        <v>24</v>
      </c>
      <c r="C12" s="16"/>
      <c r="D12" s="4">
        <v>0</v>
      </c>
      <c r="E12" t="s">
        <v>3</v>
      </c>
      <c r="I12" s="15" t="s">
        <v>18</v>
      </c>
      <c r="J12" s="15"/>
      <c r="K12" s="4">
        <v>9500</v>
      </c>
      <c r="L12" t="s">
        <v>3</v>
      </c>
    </row>
    <row r="13" spans="2:12" ht="15" thickBot="1" x14ac:dyDescent="0.4">
      <c r="I13" s="15" t="s">
        <v>23</v>
      </c>
      <c r="J13" s="15"/>
      <c r="K13" s="12">
        <f>K12*1/3</f>
        <v>3166.6666666666665</v>
      </c>
      <c r="L13" t="s">
        <v>3</v>
      </c>
    </row>
    <row r="14" spans="2:12" ht="15" thickBot="1" x14ac:dyDescent="0.4">
      <c r="B14" s="15" t="s">
        <v>15</v>
      </c>
      <c r="C14" s="16"/>
      <c r="D14" s="4">
        <f>(D11+D10+D12)*0.04</f>
        <v>280</v>
      </c>
      <c r="E14" t="s">
        <v>3</v>
      </c>
      <c r="I14" s="5"/>
    </row>
    <row r="15" spans="2:12" x14ac:dyDescent="0.35">
      <c r="I15" s="5"/>
    </row>
    <row r="16" spans="2:12" ht="15" thickBot="1" x14ac:dyDescent="0.4">
      <c r="B16" s="3" t="s">
        <v>4</v>
      </c>
      <c r="I16" s="5"/>
      <c r="J16" s="5"/>
    </row>
    <row r="17" spans="2:12" ht="15" thickBot="1" x14ac:dyDescent="0.4">
      <c r="B17" s="15" t="s">
        <v>7</v>
      </c>
      <c r="C17" s="16"/>
      <c r="D17" s="4">
        <v>100</v>
      </c>
      <c r="E17" t="s">
        <v>3</v>
      </c>
    </row>
    <row r="18" spans="2:12" ht="15" thickBot="1" x14ac:dyDescent="0.4">
      <c r="B18" s="15" t="s">
        <v>8</v>
      </c>
      <c r="C18" s="16"/>
      <c r="D18" s="4">
        <v>60</v>
      </c>
      <c r="E18" t="s">
        <v>3</v>
      </c>
    </row>
    <row r="19" spans="2:12" ht="15" thickBot="1" x14ac:dyDescent="0.4">
      <c r="B19" s="15" t="s">
        <v>9</v>
      </c>
      <c r="C19" s="16"/>
      <c r="D19" s="4">
        <v>40</v>
      </c>
      <c r="E19" t="s">
        <v>3</v>
      </c>
    </row>
    <row r="22" spans="2:12" x14ac:dyDescent="0.35">
      <c r="B22" s="3" t="s">
        <v>13</v>
      </c>
    </row>
    <row r="23" spans="2:12" ht="15" thickBot="1" x14ac:dyDescent="0.4">
      <c r="C23" s="5" t="s">
        <v>17</v>
      </c>
      <c r="D23" s="7">
        <f>D10+D11+D14+D12+((D17+D18+D19)*10)</f>
        <v>9280</v>
      </c>
      <c r="E23" t="s">
        <v>3</v>
      </c>
      <c r="J23" s="5" t="s">
        <v>17</v>
      </c>
      <c r="K23" s="7">
        <f>K13+(K10*120)</f>
        <v>14926.666666666666</v>
      </c>
      <c r="L23" t="s">
        <v>3</v>
      </c>
    </row>
    <row r="24" spans="2:12" ht="15" thickBot="1" x14ac:dyDescent="0.4">
      <c r="C24" s="5" t="s">
        <v>16</v>
      </c>
      <c r="D24" s="8">
        <f>D23/120</f>
        <v>77.333333333333329</v>
      </c>
      <c r="E24" t="s">
        <v>3</v>
      </c>
      <c r="J24" s="5" t="s">
        <v>16</v>
      </c>
      <c r="K24" s="8">
        <f>K23/120</f>
        <v>124.38888888888889</v>
      </c>
      <c r="L24" t="s">
        <v>3</v>
      </c>
    </row>
    <row r="26" spans="2:12" x14ac:dyDescent="0.35">
      <c r="G26" s="9"/>
    </row>
    <row r="29" spans="2:12" x14ac:dyDescent="0.35">
      <c r="B29" s="3" t="s">
        <v>19</v>
      </c>
    </row>
    <row r="30" spans="2:12" x14ac:dyDescent="0.35">
      <c r="B30" s="15" t="s">
        <v>22</v>
      </c>
      <c r="C30" s="15"/>
      <c r="D30" s="15"/>
      <c r="E30" s="15"/>
      <c r="F30" s="10">
        <f>K23-D23</f>
        <v>5646.6666666666661</v>
      </c>
      <c r="G30" t="s">
        <v>20</v>
      </c>
    </row>
    <row r="31" spans="2:12" x14ac:dyDescent="0.35">
      <c r="B31" s="15" t="s">
        <v>21</v>
      </c>
      <c r="C31" s="15"/>
      <c r="D31" s="15"/>
      <c r="E31" s="15"/>
      <c r="F31" s="11">
        <f>K24-D24</f>
        <v>47.055555555555557</v>
      </c>
      <c r="G31" t="s">
        <v>3</v>
      </c>
    </row>
    <row r="32" spans="2:12" x14ac:dyDescent="0.35">
      <c r="B32" s="15"/>
      <c r="C32" s="15"/>
    </row>
  </sheetData>
  <mergeCells count="13">
    <mergeCell ref="B32:C32"/>
    <mergeCell ref="I10:J10"/>
    <mergeCell ref="I12:J12"/>
    <mergeCell ref="I13:J13"/>
    <mergeCell ref="B30:E30"/>
    <mergeCell ref="B31:E31"/>
    <mergeCell ref="B14:C14"/>
    <mergeCell ref="B10:C10"/>
    <mergeCell ref="B11:C11"/>
    <mergeCell ref="B17:C17"/>
    <mergeCell ref="B18:C18"/>
    <mergeCell ref="B19:C19"/>
    <mergeCell ref="B12:C12"/>
  </mergeCells>
  <conditionalFormatting sqref="D24">
    <cfRule type="cellIs" dxfId="3" priority="2" operator="greaterThan">
      <formula>$K$24</formula>
    </cfRule>
    <cfRule type="cellIs" dxfId="2" priority="4" operator="lessThanOrEqual">
      <formula>$K$24</formula>
    </cfRule>
  </conditionalFormatting>
  <conditionalFormatting sqref="K24">
    <cfRule type="cellIs" dxfId="1" priority="1" operator="greaterThanOrEqual">
      <formula>$D$24</formula>
    </cfRule>
    <cfRule type="cellIs" dxfId="0" priority="3" operator="lessThan">
      <formula>$D$24</formula>
    </cfRule>
  </conditionalFormatting>
  <hyperlinks>
    <hyperlink ref="E5" r:id="rId1"/>
    <hyperlink ref="E6" r:id="rId2"/>
  </hyperlinks>
  <pageMargins left="0.25" right="0.25" top="0.75" bottom="0.75" header="0.3" footer="0.3"/>
  <pageSetup paperSize="9" orientation="landscape" horizontalDpi="4294967293" verticalDpi="0"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1"/>
  <sheetViews>
    <sheetView zoomScale="115" zoomScaleNormal="115" workbookViewId="0">
      <selection activeCell="D20" sqref="D20"/>
    </sheetView>
  </sheetViews>
  <sheetFormatPr baseColWidth="10" defaultRowHeight="14.5" x14ac:dyDescent="0.35"/>
  <cols>
    <col min="1" max="1" width="5.08984375" customWidth="1"/>
    <col min="2" max="2" width="11.81640625" customWidth="1"/>
    <col min="3" max="3" width="11.26953125" customWidth="1"/>
    <col min="4" max="4" width="11.7265625" customWidth="1"/>
    <col min="5" max="5" width="9.453125" customWidth="1"/>
    <col min="6" max="6" width="4.90625" customWidth="1"/>
  </cols>
  <sheetData>
    <row r="2" spans="1:10" ht="18.5" x14ac:dyDescent="0.45">
      <c r="B2" s="1" t="s">
        <v>25</v>
      </c>
    </row>
    <row r="3" spans="1:10" x14ac:dyDescent="0.35">
      <c r="B3" t="s">
        <v>27</v>
      </c>
      <c r="G3" t="s">
        <v>28</v>
      </c>
    </row>
    <row r="4" spans="1:10" x14ac:dyDescent="0.35">
      <c r="B4" t="s">
        <v>26</v>
      </c>
      <c r="D4">
        <f>Dateneingabe!D10+Dateneingabe!D11+Dateneingabe!D12</f>
        <v>7000</v>
      </c>
      <c r="E4" t="s">
        <v>3</v>
      </c>
      <c r="G4" t="s">
        <v>26</v>
      </c>
      <c r="I4">
        <v>0</v>
      </c>
      <c r="J4" t="s">
        <v>3</v>
      </c>
    </row>
    <row r="5" spans="1:10" x14ac:dyDescent="0.35">
      <c r="B5" t="s">
        <v>31</v>
      </c>
      <c r="D5">
        <f>Dateneingabe!D17+Dateneingabe!D18+Dateneingabe!D19</f>
        <v>200</v>
      </c>
      <c r="E5" t="s">
        <v>3</v>
      </c>
      <c r="G5" t="s">
        <v>29</v>
      </c>
      <c r="I5">
        <f>Dateneingabe!K10</f>
        <v>98</v>
      </c>
      <c r="J5" t="s">
        <v>3</v>
      </c>
    </row>
    <row r="6" spans="1:10" x14ac:dyDescent="0.35">
      <c r="G6" t="s">
        <v>32</v>
      </c>
      <c r="I6">
        <f>I5*12</f>
        <v>1176</v>
      </c>
      <c r="J6" t="s">
        <v>3</v>
      </c>
    </row>
    <row r="7" spans="1:10" x14ac:dyDescent="0.35">
      <c r="B7" t="s">
        <v>37</v>
      </c>
      <c r="C7" s="6">
        <f>((Dateneingabe!D10+Dateneingabe!D11+Dateneingabe!D12+Dateneingabe!D14)/60)</f>
        <v>121.33333333333333</v>
      </c>
      <c r="D7" s="6">
        <f>C7*12</f>
        <v>1456</v>
      </c>
      <c r="E7" t="s">
        <v>3</v>
      </c>
      <c r="G7" t="s">
        <v>33</v>
      </c>
      <c r="I7" s="6">
        <f>Dateneingabe!K13</f>
        <v>3166.6666666666665</v>
      </c>
      <c r="J7" t="s">
        <v>3</v>
      </c>
    </row>
    <row r="9" spans="1:10" x14ac:dyDescent="0.35">
      <c r="B9" s="3" t="s">
        <v>30</v>
      </c>
    </row>
    <row r="10" spans="1:10" x14ac:dyDescent="0.35">
      <c r="B10" s="5" t="s">
        <v>34</v>
      </c>
      <c r="C10" s="5" t="s">
        <v>35</v>
      </c>
      <c r="D10" s="5" t="s">
        <v>36</v>
      </c>
      <c r="G10" s="14" t="s">
        <v>38</v>
      </c>
    </row>
    <row r="11" spans="1:10" x14ac:dyDescent="0.35">
      <c r="A11">
        <v>1</v>
      </c>
      <c r="B11">
        <f>D4+$D$5</f>
        <v>7200</v>
      </c>
      <c r="C11" s="6">
        <f>G11*12</f>
        <v>1140</v>
      </c>
      <c r="D11" s="6">
        <f>D7+D5</f>
        <v>1656</v>
      </c>
      <c r="G11" s="6">
        <v>95</v>
      </c>
    </row>
    <row r="12" spans="1:10" x14ac:dyDescent="0.35">
      <c r="A12">
        <v>2</v>
      </c>
      <c r="B12">
        <f t="shared" ref="B12:B20" si="0">B11+$D$5</f>
        <v>7400</v>
      </c>
      <c r="C12" s="6">
        <f>C11+(G12*12)</f>
        <v>2291.4</v>
      </c>
      <c r="D12" s="6">
        <f>D11+$D$7+$D$5</f>
        <v>3312</v>
      </c>
      <c r="G12" s="6">
        <f t="shared" ref="G12:G20" si="1">G11+(G11*0.01)</f>
        <v>95.95</v>
      </c>
    </row>
    <row r="13" spans="1:10" x14ac:dyDescent="0.35">
      <c r="A13">
        <v>3</v>
      </c>
      <c r="B13">
        <f t="shared" si="0"/>
        <v>7600</v>
      </c>
      <c r="C13" s="6">
        <f t="shared" ref="C13:C19" si="2">C12+(G13*12)</f>
        <v>3454.3140000000003</v>
      </c>
      <c r="D13" s="6">
        <f>D12+$D$7+$D$5</f>
        <v>4968</v>
      </c>
      <c r="G13" s="6">
        <f t="shared" si="1"/>
        <v>96.909500000000008</v>
      </c>
    </row>
    <row r="14" spans="1:10" x14ac:dyDescent="0.35">
      <c r="A14">
        <v>4</v>
      </c>
      <c r="B14">
        <f t="shared" si="0"/>
        <v>7800</v>
      </c>
      <c r="C14" s="6">
        <f t="shared" si="2"/>
        <v>4628.8571400000001</v>
      </c>
      <c r="D14" s="6">
        <f>D13+$D$7+$D$5</f>
        <v>6624</v>
      </c>
      <c r="G14" s="6">
        <f t="shared" si="1"/>
        <v>97.878595000000004</v>
      </c>
    </row>
    <row r="15" spans="1:10" x14ac:dyDescent="0.35">
      <c r="A15">
        <v>5</v>
      </c>
      <c r="B15">
        <f t="shared" si="0"/>
        <v>8000</v>
      </c>
      <c r="C15" s="6">
        <f t="shared" si="2"/>
        <v>5815.1457114000004</v>
      </c>
      <c r="D15" s="6">
        <f>D14+$D$7+$D$5</f>
        <v>8280</v>
      </c>
      <c r="G15" s="6">
        <f t="shared" si="1"/>
        <v>98.857380950000007</v>
      </c>
    </row>
    <row r="16" spans="1:10" x14ac:dyDescent="0.35">
      <c r="A16">
        <v>6</v>
      </c>
      <c r="B16">
        <f t="shared" si="0"/>
        <v>8200</v>
      </c>
      <c r="C16" s="6">
        <f t="shared" si="2"/>
        <v>7013.2971685140001</v>
      </c>
      <c r="D16" s="6">
        <f>D15+$D$5</f>
        <v>8480</v>
      </c>
      <c r="G16" s="6">
        <f t="shared" si="1"/>
        <v>99.845954759500003</v>
      </c>
    </row>
    <row r="17" spans="1:7" x14ac:dyDescent="0.35">
      <c r="A17">
        <v>7</v>
      </c>
      <c r="B17">
        <f t="shared" si="0"/>
        <v>8400</v>
      </c>
      <c r="C17" s="6">
        <f t="shared" si="2"/>
        <v>8223.4301401991397</v>
      </c>
      <c r="D17" s="6">
        <f t="shared" ref="D17:D20" si="3">D16+$D$5</f>
        <v>8680</v>
      </c>
      <c r="G17" s="6">
        <f t="shared" si="1"/>
        <v>100.84441430709501</v>
      </c>
    </row>
    <row r="18" spans="1:7" x14ac:dyDescent="0.35">
      <c r="A18">
        <v>8</v>
      </c>
      <c r="B18">
        <f t="shared" si="0"/>
        <v>8600</v>
      </c>
      <c r="C18" s="6">
        <f t="shared" si="2"/>
        <v>9445.6644416011313</v>
      </c>
      <c r="D18" s="6">
        <f t="shared" si="3"/>
        <v>8880</v>
      </c>
      <c r="G18" s="6">
        <f t="shared" si="1"/>
        <v>101.85285845016595</v>
      </c>
    </row>
    <row r="19" spans="1:7" x14ac:dyDescent="0.35">
      <c r="A19">
        <v>9</v>
      </c>
      <c r="B19">
        <f t="shared" si="0"/>
        <v>8800</v>
      </c>
      <c r="C19" s="6">
        <f t="shared" si="2"/>
        <v>10680.121086017143</v>
      </c>
      <c r="D19" s="6">
        <f t="shared" si="3"/>
        <v>9080</v>
      </c>
      <c r="G19" s="6">
        <f t="shared" si="1"/>
        <v>102.87138703466762</v>
      </c>
    </row>
    <row r="20" spans="1:7" x14ac:dyDescent="0.35">
      <c r="A20">
        <v>10</v>
      </c>
      <c r="B20">
        <f t="shared" si="0"/>
        <v>9000</v>
      </c>
      <c r="C20" s="6">
        <f>C19+I7+(G20*12)</f>
        <v>15093.588963543982</v>
      </c>
      <c r="D20" s="6">
        <f t="shared" si="3"/>
        <v>9280</v>
      </c>
      <c r="G20" s="6">
        <f t="shared" si="1"/>
        <v>103.9001009050143</v>
      </c>
    </row>
    <row r="21" spans="1:7" x14ac:dyDescent="0.35">
      <c r="C21" s="6"/>
    </row>
  </sheetData>
  <pageMargins left="0.7" right="0.7" top="0.78740157499999996" bottom="0.78740157499999996"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Dateneingabe</vt:lpstr>
      <vt:lpstr>Grafiken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Heizung mieten</dc:title>
  <dc:creator>Maik Hanau</dc:creator>
  <cp:lastModifiedBy>Maik Hanau</cp:lastModifiedBy>
  <dcterms:created xsi:type="dcterms:W3CDTF">2021-08-06T10:34:07Z</dcterms:created>
  <dcterms:modified xsi:type="dcterms:W3CDTF">2021-08-11T09:08:40Z</dcterms:modified>
</cp:coreProperties>
</file>