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achwerk-Videos\Dateien\"/>
    </mc:Choice>
  </mc:AlternateContent>
  <bookViews>
    <workbookView xWindow="0" yWindow="0" windowWidth="38400" windowHeight="17850"/>
  </bookViews>
  <sheets>
    <sheet name="Dateneingabe" sheetId="1" r:id="rId1"/>
    <sheet name="Grafik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25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6" i="2"/>
  <c r="I13" i="1" l="1"/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D16" i="1"/>
  <c r="D17" i="1" s="1"/>
  <c r="E6" i="2" l="1"/>
  <c r="D23" i="1"/>
  <c r="D22" i="1"/>
  <c r="D27" i="1" s="1"/>
  <c r="I6" i="2" l="1"/>
  <c r="J6" i="2" s="1"/>
  <c r="D28" i="1"/>
  <c r="D24" i="1"/>
  <c r="F6" i="2"/>
  <c r="G6" i="2" s="1"/>
  <c r="E7" i="2"/>
  <c r="I7" i="2" s="1"/>
  <c r="J7" i="2" l="1"/>
  <c r="E8" i="2"/>
  <c r="I8" i="2" s="1"/>
  <c r="F7" i="2"/>
  <c r="G7" i="2" s="1"/>
  <c r="D26" i="1"/>
  <c r="J8" i="2" l="1"/>
  <c r="E9" i="2"/>
  <c r="I9" i="2" s="1"/>
  <c r="F8" i="2"/>
  <c r="G8" i="2" s="1"/>
  <c r="J9" i="2" l="1"/>
  <c r="E10" i="2"/>
  <c r="I10" i="2" s="1"/>
  <c r="F9" i="2"/>
  <c r="G9" i="2" s="1"/>
  <c r="J10" i="2" l="1"/>
  <c r="E11" i="2"/>
  <c r="I11" i="2" s="1"/>
  <c r="F10" i="2"/>
  <c r="G10" i="2" s="1"/>
  <c r="J11" i="2" l="1"/>
  <c r="E12" i="2"/>
  <c r="I12" i="2" s="1"/>
  <c r="F11" i="2"/>
  <c r="G11" i="2" s="1"/>
  <c r="J12" i="2" l="1"/>
  <c r="E13" i="2"/>
  <c r="I13" i="2" s="1"/>
  <c r="F12" i="2"/>
  <c r="G12" i="2" s="1"/>
  <c r="J13" i="2" l="1"/>
  <c r="E14" i="2"/>
  <c r="I14" i="2" s="1"/>
  <c r="F13" i="2"/>
  <c r="G13" i="2" s="1"/>
  <c r="J14" i="2" l="1"/>
  <c r="E15" i="2"/>
  <c r="I15" i="2" s="1"/>
  <c r="F14" i="2"/>
  <c r="G14" i="2" s="1"/>
  <c r="J15" i="2" l="1"/>
  <c r="E16" i="2"/>
  <c r="I16" i="2" s="1"/>
  <c r="F15" i="2"/>
  <c r="G15" i="2" s="1"/>
  <c r="J16" i="2" l="1"/>
  <c r="E17" i="2"/>
  <c r="I17" i="2" s="1"/>
  <c r="F16" i="2"/>
  <c r="G16" i="2" s="1"/>
  <c r="J17" i="2" l="1"/>
  <c r="E18" i="2"/>
  <c r="I18" i="2" s="1"/>
  <c r="F17" i="2"/>
  <c r="G17" i="2" s="1"/>
  <c r="J18" i="2" l="1"/>
  <c r="E19" i="2"/>
  <c r="I19" i="2" s="1"/>
  <c r="F18" i="2"/>
  <c r="G18" i="2" s="1"/>
  <c r="J19" i="2" l="1"/>
  <c r="E20" i="2"/>
  <c r="I20" i="2" s="1"/>
  <c r="F19" i="2"/>
  <c r="G19" i="2" s="1"/>
  <c r="J20" i="2" l="1"/>
  <c r="E21" i="2"/>
  <c r="I21" i="2" s="1"/>
  <c r="F20" i="2"/>
  <c r="G20" i="2" s="1"/>
  <c r="J21" i="2" l="1"/>
  <c r="E22" i="2"/>
  <c r="I22" i="2" s="1"/>
  <c r="F21" i="2"/>
  <c r="G21" i="2" s="1"/>
  <c r="J22" i="2" l="1"/>
  <c r="E23" i="2"/>
  <c r="I23" i="2" s="1"/>
  <c r="F22" i="2"/>
  <c r="G22" i="2" s="1"/>
  <c r="J23" i="2" l="1"/>
  <c r="E24" i="2"/>
  <c r="I24" i="2" s="1"/>
  <c r="F23" i="2"/>
  <c r="G23" i="2" s="1"/>
  <c r="J24" i="2" l="1"/>
  <c r="E25" i="2"/>
  <c r="F24" i="2"/>
  <c r="G24" i="2" s="1"/>
  <c r="J25" i="2" l="1"/>
  <c r="L25" i="2" s="1"/>
  <c r="E26" i="2"/>
  <c r="F25" i="2"/>
  <c r="G25" i="2" s="1"/>
  <c r="J26" i="2" l="1"/>
  <c r="L26" i="2" s="1"/>
  <c r="E27" i="2"/>
  <c r="F26" i="2"/>
  <c r="G26" i="2" s="1"/>
  <c r="J27" i="2" l="1"/>
  <c r="L27" i="2" s="1"/>
  <c r="E28" i="2"/>
  <c r="F27" i="2"/>
  <c r="G27" i="2" s="1"/>
  <c r="J28" i="2" l="1"/>
  <c r="L28" i="2" s="1"/>
  <c r="E29" i="2"/>
  <c r="F28" i="2"/>
  <c r="G28" i="2" s="1"/>
  <c r="J29" i="2" l="1"/>
  <c r="L29" i="2" s="1"/>
  <c r="E30" i="2"/>
  <c r="F29" i="2"/>
  <c r="G29" i="2" s="1"/>
  <c r="J30" i="2" l="1"/>
  <c r="L30" i="2" s="1"/>
  <c r="E31" i="2"/>
  <c r="F30" i="2"/>
  <c r="G30" i="2" s="1"/>
  <c r="J31" i="2" l="1"/>
  <c r="L31" i="2" s="1"/>
  <c r="E32" i="2"/>
  <c r="F31" i="2"/>
  <c r="G31" i="2" s="1"/>
  <c r="J32" i="2" l="1"/>
  <c r="L32" i="2" s="1"/>
  <c r="E33" i="2"/>
  <c r="F32" i="2"/>
  <c r="G32" i="2" s="1"/>
  <c r="J33" i="2" l="1"/>
  <c r="L33" i="2" s="1"/>
  <c r="E34" i="2"/>
  <c r="F33" i="2"/>
  <c r="G33" i="2" s="1"/>
  <c r="J34" i="2" l="1"/>
  <c r="L34" i="2" s="1"/>
  <c r="E35" i="2"/>
  <c r="F34" i="2"/>
  <c r="G34" i="2" s="1"/>
  <c r="J35" i="2" l="1"/>
  <c r="L35" i="2" s="1"/>
  <c r="E36" i="2"/>
  <c r="F35" i="2"/>
  <c r="G35" i="2" s="1"/>
  <c r="J36" i="2" l="1"/>
  <c r="L36" i="2" s="1"/>
  <c r="E37" i="2"/>
  <c r="F36" i="2"/>
  <c r="G36" i="2" s="1"/>
  <c r="J37" i="2" l="1"/>
  <c r="L37" i="2" s="1"/>
  <c r="E38" i="2"/>
  <c r="F37" i="2"/>
  <c r="G37" i="2" s="1"/>
  <c r="J38" i="2" l="1"/>
  <c r="L38" i="2" s="1"/>
  <c r="E39" i="2"/>
  <c r="F38" i="2"/>
  <c r="G38" i="2" s="1"/>
  <c r="J39" i="2" l="1"/>
  <c r="L39" i="2" s="1"/>
  <c r="E40" i="2"/>
  <c r="F39" i="2"/>
  <c r="G39" i="2" s="1"/>
  <c r="J40" i="2" l="1"/>
  <c r="L40" i="2" s="1"/>
  <c r="E41" i="2"/>
  <c r="F40" i="2"/>
  <c r="G40" i="2" s="1"/>
  <c r="J41" i="2" l="1"/>
  <c r="L41" i="2" s="1"/>
  <c r="E42" i="2"/>
  <c r="F41" i="2"/>
  <c r="G41" i="2" s="1"/>
  <c r="J42" i="2" l="1"/>
  <c r="L42" i="2" s="1"/>
  <c r="E43" i="2"/>
  <c r="F42" i="2"/>
  <c r="G42" i="2" s="1"/>
  <c r="J43" i="2" l="1"/>
  <c r="L43" i="2" s="1"/>
  <c r="E44" i="2"/>
  <c r="F43" i="2"/>
  <c r="G43" i="2" s="1"/>
  <c r="J44" i="2" l="1"/>
  <c r="L44" i="2" s="1"/>
  <c r="E45" i="2"/>
  <c r="F44" i="2"/>
  <c r="G44" i="2" s="1"/>
  <c r="J45" i="2" l="1"/>
  <c r="L45" i="2" s="1"/>
  <c r="E46" i="2"/>
  <c r="F45" i="2"/>
  <c r="G45" i="2" s="1"/>
  <c r="J46" i="2" l="1"/>
  <c r="L46" i="2" s="1"/>
  <c r="E47" i="2"/>
  <c r="F46" i="2"/>
  <c r="G46" i="2" s="1"/>
  <c r="J47" i="2" l="1"/>
  <c r="L47" i="2" s="1"/>
  <c r="E48" i="2"/>
  <c r="F47" i="2"/>
  <c r="G47" i="2" s="1"/>
  <c r="J48" i="2" l="1"/>
  <c r="L48" i="2" s="1"/>
  <c r="E49" i="2"/>
  <c r="F48" i="2"/>
  <c r="G48" i="2" s="1"/>
  <c r="J49" i="2" l="1"/>
  <c r="L49" i="2" s="1"/>
  <c r="E50" i="2"/>
  <c r="F49" i="2"/>
  <c r="G49" i="2" s="1"/>
  <c r="J50" i="2" l="1"/>
  <c r="L50" i="2" s="1"/>
  <c r="E51" i="2"/>
  <c r="F50" i="2"/>
  <c r="G50" i="2" s="1"/>
  <c r="J51" i="2" l="1"/>
  <c r="L51" i="2" s="1"/>
  <c r="E52" i="2"/>
  <c r="F51" i="2"/>
  <c r="G51" i="2" s="1"/>
  <c r="J52" i="2" l="1"/>
  <c r="L52" i="2" s="1"/>
  <c r="E53" i="2"/>
  <c r="F52" i="2"/>
  <c r="G52" i="2" s="1"/>
  <c r="J53" i="2" l="1"/>
  <c r="L53" i="2" s="1"/>
  <c r="E54" i="2"/>
  <c r="F53" i="2"/>
  <c r="G53" i="2" s="1"/>
  <c r="J54" i="2" l="1"/>
  <c r="L54" i="2" s="1"/>
  <c r="E55" i="2"/>
  <c r="F54" i="2"/>
  <c r="G54" i="2" s="1"/>
  <c r="J55" i="2" l="1"/>
  <c r="L55" i="2" s="1"/>
  <c r="E56" i="2"/>
  <c r="F55" i="2"/>
  <c r="G55" i="2" s="1"/>
  <c r="J56" i="2" l="1"/>
  <c r="L56" i="2" s="1"/>
  <c r="E57" i="2"/>
  <c r="F56" i="2"/>
  <c r="G56" i="2" s="1"/>
  <c r="J57" i="2" l="1"/>
  <c r="L57" i="2" s="1"/>
  <c r="E58" i="2"/>
  <c r="F57" i="2"/>
  <c r="G57" i="2" s="1"/>
  <c r="J58" i="2" l="1"/>
  <c r="L58" i="2" s="1"/>
  <c r="E59" i="2"/>
  <c r="F58" i="2"/>
  <c r="G58" i="2" s="1"/>
  <c r="J59" i="2" l="1"/>
  <c r="L59" i="2" s="1"/>
  <c r="E60" i="2"/>
  <c r="F59" i="2"/>
  <c r="G59" i="2" s="1"/>
  <c r="J60" i="2" l="1"/>
  <c r="L60" i="2" s="1"/>
  <c r="E61" i="2"/>
  <c r="F60" i="2"/>
  <c r="G60" i="2" s="1"/>
  <c r="J61" i="2" l="1"/>
  <c r="L61" i="2" s="1"/>
  <c r="E62" i="2"/>
  <c r="F61" i="2"/>
  <c r="G61" i="2" s="1"/>
  <c r="J62" i="2" l="1"/>
  <c r="L62" i="2" s="1"/>
  <c r="E63" i="2"/>
  <c r="F62" i="2"/>
  <c r="G62" i="2" s="1"/>
  <c r="J63" i="2" l="1"/>
  <c r="L63" i="2" s="1"/>
  <c r="E64" i="2"/>
  <c r="F63" i="2"/>
  <c r="G63" i="2" s="1"/>
  <c r="J64" i="2" l="1"/>
  <c r="L64" i="2" s="1"/>
  <c r="E65" i="2"/>
  <c r="F64" i="2"/>
  <c r="G64" i="2" s="1"/>
  <c r="J65" i="2" l="1"/>
  <c r="L65" i="2" s="1"/>
  <c r="E66" i="2"/>
  <c r="F65" i="2"/>
  <c r="G65" i="2" s="1"/>
  <c r="J66" i="2" l="1"/>
  <c r="L66" i="2" s="1"/>
  <c r="E67" i="2"/>
  <c r="F66" i="2"/>
  <c r="G66" i="2" s="1"/>
  <c r="J67" i="2" l="1"/>
  <c r="L67" i="2" s="1"/>
  <c r="E68" i="2"/>
  <c r="F67" i="2"/>
  <c r="G67" i="2" s="1"/>
  <c r="J68" i="2" l="1"/>
  <c r="L68" i="2" s="1"/>
  <c r="E69" i="2"/>
  <c r="F68" i="2"/>
  <c r="G68" i="2" s="1"/>
  <c r="J69" i="2" l="1"/>
  <c r="L69" i="2" s="1"/>
  <c r="E70" i="2"/>
  <c r="F69" i="2"/>
  <c r="G69" i="2" s="1"/>
  <c r="J70" i="2" l="1"/>
  <c r="L70" i="2" s="1"/>
  <c r="E71" i="2"/>
  <c r="F70" i="2"/>
  <c r="G70" i="2" s="1"/>
  <c r="J71" i="2" l="1"/>
  <c r="L71" i="2" s="1"/>
  <c r="E72" i="2"/>
  <c r="F71" i="2"/>
  <c r="G71" i="2" s="1"/>
  <c r="J72" i="2" l="1"/>
  <c r="L72" i="2" s="1"/>
  <c r="E73" i="2"/>
  <c r="F72" i="2"/>
  <c r="G72" i="2" s="1"/>
  <c r="J73" i="2" l="1"/>
  <c r="L73" i="2" s="1"/>
  <c r="E74" i="2"/>
  <c r="F73" i="2"/>
  <c r="G73" i="2" s="1"/>
  <c r="J74" i="2" l="1"/>
  <c r="L74" i="2" s="1"/>
  <c r="E75" i="2"/>
  <c r="F74" i="2"/>
  <c r="G74" i="2" s="1"/>
  <c r="E76" i="2" l="1"/>
  <c r="J75" i="2"/>
  <c r="L75" i="2" s="1"/>
  <c r="F75" i="2"/>
  <c r="G75" i="2" s="1"/>
  <c r="E77" i="2" l="1"/>
  <c r="F76" i="2"/>
  <c r="G76" i="2" s="1"/>
  <c r="J76" i="2"/>
  <c r="L76" i="2" s="1"/>
  <c r="F77" i="2" l="1"/>
  <c r="G77" i="2" s="1"/>
  <c r="J77" i="2"/>
  <c r="L77" i="2" s="1"/>
  <c r="E78" i="2"/>
  <c r="F78" i="2" l="1"/>
  <c r="G78" i="2" s="1"/>
  <c r="J78" i="2"/>
  <c r="L78" i="2" s="1"/>
  <c r="E79" i="2"/>
  <c r="F79" i="2" l="1"/>
  <c r="G79" i="2" s="1"/>
  <c r="J79" i="2"/>
  <c r="L79" i="2" s="1"/>
  <c r="E80" i="2"/>
  <c r="F80" i="2" l="1"/>
  <c r="G80" i="2" s="1"/>
  <c r="E81" i="2"/>
  <c r="J80" i="2"/>
  <c r="L80" i="2" s="1"/>
  <c r="E82" i="2" l="1"/>
  <c r="F81" i="2"/>
  <c r="G81" i="2" s="1"/>
  <c r="J81" i="2"/>
  <c r="L81" i="2" s="1"/>
  <c r="F82" i="2" l="1"/>
  <c r="G82" i="2" s="1"/>
  <c r="E83" i="2"/>
  <c r="J82" i="2"/>
  <c r="L82" i="2" s="1"/>
  <c r="J83" i="2" l="1"/>
  <c r="L83" i="2" s="1"/>
  <c r="E84" i="2"/>
  <c r="F83" i="2"/>
  <c r="G83" i="2" s="1"/>
  <c r="E85" i="2" l="1"/>
  <c r="J84" i="2"/>
  <c r="L84" i="2" s="1"/>
  <c r="F84" i="2"/>
  <c r="G84" i="2" s="1"/>
  <c r="F85" i="2" l="1"/>
  <c r="G85" i="2" s="1"/>
  <c r="E86" i="2"/>
  <c r="J85" i="2"/>
  <c r="L85" i="2" s="1"/>
  <c r="F86" i="2" l="1"/>
  <c r="G86" i="2" s="1"/>
  <c r="E87" i="2"/>
  <c r="J86" i="2"/>
  <c r="L86" i="2" s="1"/>
  <c r="E88" i="2" l="1"/>
  <c r="J87" i="2"/>
  <c r="L87" i="2" s="1"/>
  <c r="F87" i="2"/>
  <c r="G87" i="2" s="1"/>
  <c r="J88" i="2" l="1"/>
  <c r="L88" i="2" s="1"/>
  <c r="E89" i="2"/>
  <c r="F88" i="2"/>
  <c r="G88" i="2" s="1"/>
  <c r="F89" i="2" l="1"/>
  <c r="G89" i="2" s="1"/>
  <c r="J89" i="2"/>
  <c r="L89" i="2" s="1"/>
  <c r="E90" i="2"/>
  <c r="F90" i="2" l="1"/>
  <c r="G90" i="2" s="1"/>
  <c r="J90" i="2"/>
  <c r="L90" i="2" s="1"/>
  <c r="E91" i="2"/>
  <c r="E92" i="2" l="1"/>
  <c r="F91" i="2"/>
  <c r="J91" i="2"/>
  <c r="L91" i="2" s="1"/>
  <c r="G91" i="2"/>
  <c r="F92" i="2" l="1"/>
  <c r="G92" i="2" s="1"/>
  <c r="J92" i="2"/>
  <c r="L92" i="2" s="1"/>
  <c r="E93" i="2"/>
  <c r="F93" i="2" l="1"/>
  <c r="G93" i="2" s="1"/>
  <c r="E94" i="2"/>
  <c r="J93" i="2"/>
  <c r="L93" i="2" s="1"/>
  <c r="J94" i="2" l="1"/>
  <c r="L94" i="2" s="1"/>
  <c r="E95" i="2"/>
  <c r="F94" i="2"/>
  <c r="G94" i="2" s="1"/>
  <c r="J95" i="2" l="1"/>
  <c r="L95" i="2" s="1"/>
  <c r="E96" i="2"/>
  <c r="F95" i="2"/>
  <c r="G95" i="2" s="1"/>
  <c r="J96" i="2" l="1"/>
  <c r="L96" i="2" s="1"/>
  <c r="F96" i="2"/>
  <c r="G96" i="2" s="1"/>
  <c r="E97" i="2"/>
  <c r="E98" i="2" l="1"/>
  <c r="F97" i="2"/>
  <c r="G97" i="2" s="1"/>
  <c r="J97" i="2"/>
  <c r="L97" i="2" s="1"/>
  <c r="F98" i="2" l="1"/>
  <c r="G98" i="2" s="1"/>
  <c r="J98" i="2"/>
  <c r="L98" i="2" s="1"/>
  <c r="E99" i="2"/>
  <c r="F99" i="2" l="1"/>
  <c r="G99" i="2" s="1"/>
  <c r="J99" i="2"/>
  <c r="L99" i="2" s="1"/>
  <c r="E100" i="2"/>
  <c r="E101" i="2" l="1"/>
  <c r="J100" i="2"/>
  <c r="L100" i="2" s="1"/>
  <c r="F100" i="2"/>
  <c r="G100" i="2" s="1"/>
  <c r="E102" i="2" l="1"/>
  <c r="F101" i="2"/>
  <c r="G101" i="2" s="1"/>
  <c r="J101" i="2"/>
  <c r="L101" i="2" s="1"/>
  <c r="F102" i="2" l="1"/>
  <c r="G102" i="2" s="1"/>
  <c r="J102" i="2"/>
  <c r="L102" i="2" s="1"/>
  <c r="E103" i="2"/>
  <c r="F103" i="2" l="1"/>
  <c r="G103" i="2" s="1"/>
  <c r="J103" i="2"/>
  <c r="L103" i="2" s="1"/>
  <c r="E104" i="2"/>
  <c r="J104" i="2" l="1"/>
  <c r="L104" i="2" s="1"/>
  <c r="F104" i="2"/>
  <c r="G104" i="2" s="1"/>
  <c r="E105" i="2"/>
  <c r="F105" i="2" l="1"/>
  <c r="G105" i="2" s="1"/>
  <c r="J105" i="2"/>
  <c r="L105" i="2" s="1"/>
</calcChain>
</file>

<file path=xl/comments1.xml><?xml version="1.0" encoding="utf-8"?>
<comments xmlns="http://schemas.openxmlformats.org/spreadsheetml/2006/main">
  <authors>
    <author>Maik Hanau</author>
  </authors>
  <commentList>
    <comment ref="D9" authorId="0" shapeId="0">
      <text>
        <r>
          <rPr>
            <b/>
            <sz val="9"/>
            <color indexed="81"/>
            <rFont val="Segoe UI"/>
            <charset val="1"/>
          </rPr>
          <t>Der Gesamtverbrauch an Strom pro Jahr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I9" authorId="0" shapeId="0">
      <text>
        <r>
          <rPr>
            <b/>
            <sz val="9"/>
            <color indexed="81"/>
            <rFont val="Segoe UI"/>
            <family val="2"/>
          </rPr>
          <t>Anschaffungskosten für das Brennstoffzellen/Wasserstoffsystem</t>
        </r>
      </text>
    </comment>
    <comment ref="D10" authorId="0" shapeId="0">
      <text>
        <r>
          <rPr>
            <b/>
            <sz val="9"/>
            <color indexed="81"/>
            <rFont val="Segoe UI"/>
            <charset val="1"/>
          </rPr>
          <t>Der aktuelle Strompreis (Arbeitspreis) pro kWh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Anschaffungskosten für die benötigte PV-Anlage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1" authorId="0" shapeId="0">
      <text>
        <r>
          <rPr>
            <b/>
            <sz val="9"/>
            <color indexed="81"/>
            <rFont val="Segoe UI"/>
            <charset val="1"/>
          </rPr>
          <t>Die angenommene Teuerungsrate für den Strom für die ersten 20 Jahre.
Bisher lag der Wert bei r und 3,3%</t>
        </r>
      </text>
    </comment>
    <comment ref="I11" authorId="0" shapeId="0">
      <text>
        <r>
          <rPr>
            <b/>
            <sz val="9"/>
            <color indexed="81"/>
            <rFont val="Segoe UI"/>
            <family val="2"/>
          </rPr>
          <t>Mögliche Einsparungen durch Förderungen o.Ä.</t>
        </r>
      </text>
    </comment>
    <comment ref="D12" authorId="0" shapeId="0">
      <text>
        <r>
          <rPr>
            <b/>
            <sz val="9"/>
            <color indexed="81"/>
            <rFont val="Segoe UI"/>
            <charset val="1"/>
          </rPr>
          <t>Hier kann für die folgenden Jahre (also 20-80 noch eine abweichende Teuerungsrate eingegeben werden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Betriebskosten des Brennstoffzellensystems pro Jahr</t>
        </r>
      </text>
    </comment>
    <comment ref="I13" authorId="0" shapeId="0">
      <text>
        <r>
          <rPr>
            <b/>
            <sz val="9"/>
            <color indexed="81"/>
            <rFont val="Segoe UI"/>
            <family val="2"/>
          </rPr>
          <t>Betriebskosten der PV-Anlage (Wartung, Rücklagen und Versicherung) pro Jahr</t>
        </r>
      </text>
    </comment>
    <comment ref="D15" authorId="0" shapeId="0">
      <text>
        <r>
          <rPr>
            <b/>
            <sz val="9"/>
            <color indexed="81"/>
            <rFont val="Segoe UI"/>
            <charset val="1"/>
          </rPr>
          <t>Die Leistung der PV Anlage (dient mehr zur Kostenberechnung)</t>
        </r>
      </text>
    </comment>
  </commentList>
</comments>
</file>

<file path=xl/sharedStrings.xml><?xml version="1.0" encoding="utf-8"?>
<sst xmlns="http://schemas.openxmlformats.org/spreadsheetml/2006/main" count="60" uniqueCount="46">
  <si>
    <t>https://www.youtube.com/c/DerFachwerker</t>
  </si>
  <si>
    <t>EUR</t>
  </si>
  <si>
    <r>
      <t>Maik Hanau (</t>
    </r>
    <r>
      <rPr>
        <i/>
        <sz val="11"/>
        <color theme="1"/>
        <rFont val="Calibri"/>
        <family val="2"/>
        <scheme val="minor"/>
      </rPr>
      <t>Der Fachwerker</t>
    </r>
    <r>
      <rPr>
        <sz val="11"/>
        <color theme="1"/>
        <rFont val="Calibri"/>
        <family val="2"/>
        <scheme val="minor"/>
      </rPr>
      <t>)</t>
    </r>
  </si>
  <si>
    <t>https://www.der-fachwerker-saniert.de/tool_downloads</t>
  </si>
  <si>
    <t xml:space="preserve">Autor: </t>
  </si>
  <si>
    <t xml:space="preserve">Download: </t>
  </si>
  <si>
    <t xml:space="preserve">YouTube: </t>
  </si>
  <si>
    <t>kWp</t>
  </si>
  <si>
    <t>Datentabelle - Entwicklung der Kosten über 20 Jahre</t>
  </si>
  <si>
    <t>EUR/kWh</t>
  </si>
  <si>
    <t>%/Jahr</t>
  </si>
  <si>
    <t>%</t>
  </si>
  <si>
    <t>Cent/kWh</t>
  </si>
  <si>
    <t>EUR/Jahr</t>
  </si>
  <si>
    <t>Strompreis</t>
  </si>
  <si>
    <t>Grundsätzliche Daten</t>
  </si>
  <si>
    <t>Stromverbrauch</t>
  </si>
  <si>
    <t>kWh/Jahr</t>
  </si>
  <si>
    <t>Teuerungsrate Strom</t>
  </si>
  <si>
    <t>Jahreskosten Strom</t>
  </si>
  <si>
    <t>PV Anlage</t>
  </si>
  <si>
    <t>Anschaffungskosten</t>
  </si>
  <si>
    <t>PV-Leistung</t>
  </si>
  <si>
    <t>Eigenverbrauchsquote</t>
  </si>
  <si>
    <t>Eigenverbrauch</t>
  </si>
  <si>
    <t>Einspeisung</t>
  </si>
  <si>
    <t>Einspeisevergütung</t>
  </si>
  <si>
    <t>abzüglich PV</t>
  </si>
  <si>
    <t>Brennstoffzellenheizung</t>
  </si>
  <si>
    <t>EUR Gesamt</t>
  </si>
  <si>
    <t>Korrektur nach 20 Jahren</t>
  </si>
  <si>
    <t>Strompreis
je kWh</t>
  </si>
  <si>
    <t>ohne PV
Stromkosten
Jahr</t>
  </si>
  <si>
    <t>inkl PV
Stromkosten
Jahr</t>
  </si>
  <si>
    <t>Betriebskosten BZ</t>
  </si>
  <si>
    <t>Betriebskosten PV</t>
  </si>
  <si>
    <t>Vergütung (20 Jahre)</t>
  </si>
  <si>
    <t>abzüglich Vergütung</t>
  </si>
  <si>
    <t>Autarke
Brennstoffzelle</t>
  </si>
  <si>
    <t>Stromkosten
Summe (ohne PV)</t>
  </si>
  <si>
    <t>Stromkosten
Summe (inkl. PV)</t>
  </si>
  <si>
    <t>Versicherung+Wartung</t>
  </si>
  <si>
    <t>Betriebskosten</t>
  </si>
  <si>
    <t>Förderung</t>
  </si>
  <si>
    <t>Einsparung</t>
  </si>
  <si>
    <t>Berechnungstool zum Video "Picea Brennstoffzellensystem"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</si>
</sst>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1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Kosten einer autarken</a:t>
            </a:r>
            <a:r>
              <a:rPr lang="de-DE" baseline="0"/>
              <a:t> Brennstoffzelle im Vergleich zu herkömmlichen Anlagen</a:t>
            </a:r>
            <a:endParaRPr lang="de-D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7.7388464921610375E-2"/>
          <c:y val="4.1749101655747238E-2"/>
          <c:w val="0.90364731562500444"/>
          <c:h val="0.88986205665470841"/>
        </c:manualLayout>
      </c:layout>
      <c:lineChart>
        <c:grouping val="standard"/>
        <c:varyColors val="0"/>
        <c:ser>
          <c:idx val="0"/>
          <c:order val="0"/>
          <c:tx>
            <c:strRef>
              <c:f>Grafiken!$G$5</c:f>
              <c:strCache>
                <c:ptCount val="1"/>
                <c:pt idx="0">
                  <c:v>Stromkosten
Summe (ohne PV)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Grafiken!$G$6:$G$65</c:f>
              <c:numCache>
                <c:formatCode>0.00</c:formatCode>
                <c:ptCount val="60"/>
                <c:pt idx="0">
                  <c:v>2220</c:v>
                </c:pt>
                <c:pt idx="1">
                  <c:v>4506.6000000000004</c:v>
                </c:pt>
                <c:pt idx="2">
                  <c:v>6861.7980000000007</c:v>
                </c:pt>
                <c:pt idx="3">
                  <c:v>9287.6519400000016</c:v>
                </c:pt>
                <c:pt idx="4">
                  <c:v>11786.281498200002</c:v>
                </c:pt>
                <c:pt idx="5">
                  <c:v>14359.869943146003</c:v>
                </c:pt>
                <c:pt idx="6">
                  <c:v>17010.666041440381</c:v>
                </c:pt>
                <c:pt idx="7">
                  <c:v>19740.986022683592</c:v>
                </c:pt>
                <c:pt idx="8">
                  <c:v>22553.2156033641</c:v>
                </c:pt>
                <c:pt idx="9">
                  <c:v>25449.812071465025</c:v>
                </c:pt>
                <c:pt idx="10">
                  <c:v>28433.306433608974</c:v>
                </c:pt>
                <c:pt idx="11">
                  <c:v>31506.305626617243</c:v>
                </c:pt>
                <c:pt idx="12">
                  <c:v>34671.494795415761</c:v>
                </c:pt>
                <c:pt idx="13">
                  <c:v>37931.639639278234</c:v>
                </c:pt>
                <c:pt idx="14">
                  <c:v>41289.588828456581</c:v>
                </c:pt>
                <c:pt idx="15">
                  <c:v>44748.276493310281</c:v>
                </c:pt>
                <c:pt idx="16">
                  <c:v>48310.72478810959</c:v>
                </c:pt>
                <c:pt idx="17">
                  <c:v>51980.04653175288</c:v>
                </c:pt>
                <c:pt idx="18">
                  <c:v>55759.447927705463</c:v>
                </c:pt>
                <c:pt idx="19">
                  <c:v>59652.231365536631</c:v>
                </c:pt>
                <c:pt idx="20">
                  <c:v>63622.870472124414</c:v>
                </c:pt>
                <c:pt idx="21">
                  <c:v>67672.92236084395</c:v>
                </c:pt>
                <c:pt idx="22">
                  <c:v>71803.975287337889</c:v>
                </c:pt>
                <c:pt idx="23">
                  <c:v>76017.649272361698</c:v>
                </c:pt>
                <c:pt idx="24">
                  <c:v>80315.596737085987</c:v>
                </c:pt>
                <c:pt idx="25">
                  <c:v>84699.503151104756</c:v>
                </c:pt>
                <c:pt idx="26">
                  <c:v>89171.087693403912</c:v>
                </c:pt>
                <c:pt idx="27">
                  <c:v>93732.10392654904</c:v>
                </c:pt>
                <c:pt idx="28">
                  <c:v>98384.340484357075</c:v>
                </c:pt>
                <c:pt idx="29">
                  <c:v>103129.62177332127</c:v>
                </c:pt>
                <c:pt idx="30">
                  <c:v>107969.80868806475</c:v>
                </c:pt>
                <c:pt idx="31">
                  <c:v>112906.79934110309</c:v>
                </c:pt>
                <c:pt idx="32">
                  <c:v>117942.52980720221</c:v>
                </c:pt>
                <c:pt idx="33">
                  <c:v>123078.97488262331</c:v>
                </c:pt>
                <c:pt idx="34">
                  <c:v>128318.14885955284</c:v>
                </c:pt>
                <c:pt idx="35">
                  <c:v>133662.10631602095</c:v>
                </c:pt>
                <c:pt idx="36">
                  <c:v>139112.94292161841</c:v>
                </c:pt>
                <c:pt idx="37">
                  <c:v>144672.79625932782</c:v>
                </c:pt>
                <c:pt idx="38">
                  <c:v>150343.84666379142</c:v>
                </c:pt>
                <c:pt idx="39">
                  <c:v>156128.31807634429</c:v>
                </c:pt>
                <c:pt idx="40">
                  <c:v>162028.47891714823</c:v>
                </c:pt>
                <c:pt idx="41">
                  <c:v>168046.64297476824</c:v>
                </c:pt>
                <c:pt idx="42">
                  <c:v>174185.17031354067</c:v>
                </c:pt>
                <c:pt idx="43">
                  <c:v>180446.46819908853</c:v>
                </c:pt>
                <c:pt idx="44">
                  <c:v>186832.99204234735</c:v>
                </c:pt>
                <c:pt idx="45">
                  <c:v>193347.24636247134</c:v>
                </c:pt>
                <c:pt idx="46">
                  <c:v>199991.78576899783</c:v>
                </c:pt>
                <c:pt idx="47">
                  <c:v>206769.21596365483</c:v>
                </c:pt>
                <c:pt idx="48">
                  <c:v>213682.19476220498</c:v>
                </c:pt>
                <c:pt idx="49">
                  <c:v>220733.43313672615</c:v>
                </c:pt>
                <c:pt idx="50">
                  <c:v>227925.69627873771</c:v>
                </c:pt>
                <c:pt idx="51">
                  <c:v>235261.80468358952</c:v>
                </c:pt>
                <c:pt idx="52">
                  <c:v>242744.63525653837</c:v>
                </c:pt>
                <c:pt idx="53">
                  <c:v>250377.1224409462</c:v>
                </c:pt>
                <c:pt idx="54">
                  <c:v>258162.25936904218</c:v>
                </c:pt>
                <c:pt idx="55">
                  <c:v>266103.09903570008</c:v>
                </c:pt>
                <c:pt idx="56">
                  <c:v>274202.75549569115</c:v>
                </c:pt>
                <c:pt idx="57">
                  <c:v>282464.40508488205</c:v>
                </c:pt>
                <c:pt idx="58">
                  <c:v>290891.28766585677</c:v>
                </c:pt>
                <c:pt idx="59">
                  <c:v>299486.70789845096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8B-4D24-AF9B-F7121AEC5CAE}"/>
            </c:ext>
          </c:extLst>
        </c:ser>
        <c:ser>
          <c:idx val="1"/>
          <c:order val="1"/>
          <c:tx>
            <c:strRef>
              <c:f>Grafiken!$B$5</c:f>
              <c:strCache>
                <c:ptCount val="1"/>
                <c:pt idx="0">
                  <c:v>Autarke
Brennstoffzelle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Grafiken!$B$6:$B$80</c:f>
              <c:numCache>
                <c:formatCode>General</c:formatCode>
                <c:ptCount val="75"/>
                <c:pt idx="0">
                  <c:v>130900</c:v>
                </c:pt>
                <c:pt idx="1">
                  <c:v>131800</c:v>
                </c:pt>
                <c:pt idx="2">
                  <c:v>132700</c:v>
                </c:pt>
                <c:pt idx="3">
                  <c:v>133600</c:v>
                </c:pt>
                <c:pt idx="4">
                  <c:v>134500</c:v>
                </c:pt>
                <c:pt idx="5">
                  <c:v>135400</c:v>
                </c:pt>
                <c:pt idx="6">
                  <c:v>136300</c:v>
                </c:pt>
                <c:pt idx="7">
                  <c:v>137200</c:v>
                </c:pt>
                <c:pt idx="8">
                  <c:v>138100</c:v>
                </c:pt>
                <c:pt idx="9">
                  <c:v>139000</c:v>
                </c:pt>
                <c:pt idx="10">
                  <c:v>139900</c:v>
                </c:pt>
                <c:pt idx="11">
                  <c:v>140800</c:v>
                </c:pt>
                <c:pt idx="12">
                  <c:v>141700</c:v>
                </c:pt>
                <c:pt idx="13">
                  <c:v>142600</c:v>
                </c:pt>
                <c:pt idx="14">
                  <c:v>143500</c:v>
                </c:pt>
                <c:pt idx="15">
                  <c:v>144400</c:v>
                </c:pt>
                <c:pt idx="16">
                  <c:v>145300</c:v>
                </c:pt>
                <c:pt idx="17">
                  <c:v>146200</c:v>
                </c:pt>
                <c:pt idx="18">
                  <c:v>147100</c:v>
                </c:pt>
                <c:pt idx="19">
                  <c:v>148000</c:v>
                </c:pt>
                <c:pt idx="20">
                  <c:v>148900</c:v>
                </c:pt>
                <c:pt idx="21">
                  <c:v>149800</c:v>
                </c:pt>
                <c:pt idx="22">
                  <c:v>150700</c:v>
                </c:pt>
                <c:pt idx="23">
                  <c:v>151600</c:v>
                </c:pt>
                <c:pt idx="24">
                  <c:v>152500</c:v>
                </c:pt>
                <c:pt idx="25">
                  <c:v>153400</c:v>
                </c:pt>
                <c:pt idx="26">
                  <c:v>154300</c:v>
                </c:pt>
                <c:pt idx="27">
                  <c:v>155200</c:v>
                </c:pt>
                <c:pt idx="28">
                  <c:v>156100</c:v>
                </c:pt>
                <c:pt idx="29">
                  <c:v>157000</c:v>
                </c:pt>
                <c:pt idx="30">
                  <c:v>157900</c:v>
                </c:pt>
                <c:pt idx="31">
                  <c:v>158800</c:v>
                </c:pt>
                <c:pt idx="32">
                  <c:v>159700</c:v>
                </c:pt>
                <c:pt idx="33">
                  <c:v>160600</c:v>
                </c:pt>
                <c:pt idx="34">
                  <c:v>161500</c:v>
                </c:pt>
                <c:pt idx="35">
                  <c:v>162400</c:v>
                </c:pt>
                <c:pt idx="36">
                  <c:v>163300</c:v>
                </c:pt>
                <c:pt idx="37">
                  <c:v>164200</c:v>
                </c:pt>
                <c:pt idx="38">
                  <c:v>165100</c:v>
                </c:pt>
                <c:pt idx="39">
                  <c:v>166000</c:v>
                </c:pt>
                <c:pt idx="40">
                  <c:v>166900</c:v>
                </c:pt>
                <c:pt idx="41">
                  <c:v>167800</c:v>
                </c:pt>
                <c:pt idx="42">
                  <c:v>168700</c:v>
                </c:pt>
                <c:pt idx="43">
                  <c:v>169600</c:v>
                </c:pt>
                <c:pt idx="44">
                  <c:v>170500</c:v>
                </c:pt>
                <c:pt idx="45">
                  <c:v>171400</c:v>
                </c:pt>
                <c:pt idx="46">
                  <c:v>172300</c:v>
                </c:pt>
                <c:pt idx="47">
                  <c:v>173200</c:v>
                </c:pt>
                <c:pt idx="48">
                  <c:v>174100</c:v>
                </c:pt>
                <c:pt idx="49">
                  <c:v>175000</c:v>
                </c:pt>
                <c:pt idx="50">
                  <c:v>175900</c:v>
                </c:pt>
                <c:pt idx="51">
                  <c:v>176800</c:v>
                </c:pt>
                <c:pt idx="52">
                  <c:v>177700</c:v>
                </c:pt>
                <c:pt idx="53">
                  <c:v>178600</c:v>
                </c:pt>
                <c:pt idx="54">
                  <c:v>179500</c:v>
                </c:pt>
                <c:pt idx="55">
                  <c:v>180400</c:v>
                </c:pt>
                <c:pt idx="56">
                  <c:v>181300</c:v>
                </c:pt>
                <c:pt idx="57">
                  <c:v>182200</c:v>
                </c:pt>
                <c:pt idx="58">
                  <c:v>183100</c:v>
                </c:pt>
                <c:pt idx="59">
                  <c:v>184000</c:v>
                </c:pt>
                <c:pt idx="60">
                  <c:v>184900</c:v>
                </c:pt>
                <c:pt idx="61">
                  <c:v>185800</c:v>
                </c:pt>
                <c:pt idx="62">
                  <c:v>186700</c:v>
                </c:pt>
                <c:pt idx="63">
                  <c:v>187600</c:v>
                </c:pt>
                <c:pt idx="64">
                  <c:v>188500</c:v>
                </c:pt>
                <c:pt idx="65">
                  <c:v>189400</c:v>
                </c:pt>
                <c:pt idx="66">
                  <c:v>190300</c:v>
                </c:pt>
                <c:pt idx="67">
                  <c:v>191200</c:v>
                </c:pt>
                <c:pt idx="68">
                  <c:v>192100</c:v>
                </c:pt>
                <c:pt idx="69">
                  <c:v>193000</c:v>
                </c:pt>
                <c:pt idx="70">
                  <c:v>193900</c:v>
                </c:pt>
                <c:pt idx="71">
                  <c:v>194800</c:v>
                </c:pt>
                <c:pt idx="72">
                  <c:v>195700</c:v>
                </c:pt>
                <c:pt idx="73">
                  <c:v>196600</c:v>
                </c:pt>
                <c:pt idx="74">
                  <c:v>197500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B-4D24-AF9B-F7121AEC5CAE}"/>
            </c:ext>
          </c:extLst>
        </c:ser>
        <c:ser>
          <c:idx val="2"/>
          <c:order val="2"/>
          <c:tx>
            <c:strRef>
              <c:f>Grafiken!$J$5</c:f>
              <c:strCache>
                <c:ptCount val="1"/>
                <c:pt idx="0">
                  <c:v>Stromkosten
Summe (inkl. PV)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Grafiken!$J$6:$J$80</c:f>
              <c:numCache>
                <c:formatCode>0.00</c:formatCode>
                <c:ptCount val="75"/>
                <c:pt idx="0">
                  <c:v>25925</c:v>
                </c:pt>
                <c:pt idx="1">
                  <c:v>26877.75</c:v>
                </c:pt>
                <c:pt idx="2">
                  <c:v>27859.0825</c:v>
                </c:pt>
                <c:pt idx="3">
                  <c:v>28869.854975000002</c:v>
                </c:pt>
                <c:pt idx="4">
                  <c:v>29910.950624250003</c:v>
                </c:pt>
                <c:pt idx="5">
                  <c:v>30983.279142977502</c:v>
                </c:pt>
                <c:pt idx="6">
                  <c:v>32087.777517266826</c:v>
                </c:pt>
                <c:pt idx="7">
                  <c:v>33225.410842784833</c:v>
                </c:pt>
                <c:pt idx="8">
                  <c:v>34397.173168068381</c:v>
                </c:pt>
                <c:pt idx="9">
                  <c:v>35604.08836311043</c:v>
                </c:pt>
                <c:pt idx="10">
                  <c:v>36847.21101400374</c:v>
                </c:pt>
                <c:pt idx="11">
                  <c:v>38127.627344423854</c:v>
                </c:pt>
                <c:pt idx="12">
                  <c:v>39446.456164756572</c:v>
                </c:pt>
                <c:pt idx="13">
                  <c:v>40804.849849699269</c:v>
                </c:pt>
                <c:pt idx="14">
                  <c:v>42203.995345190247</c:v>
                </c:pt>
                <c:pt idx="15">
                  <c:v>43645.115205545953</c:v>
                </c:pt>
                <c:pt idx="16">
                  <c:v>45129.46866171233</c:v>
                </c:pt>
                <c:pt idx="17">
                  <c:v>46658.3527215637</c:v>
                </c:pt>
                <c:pt idx="18">
                  <c:v>48233.103303210613</c:v>
                </c:pt>
                <c:pt idx="19">
                  <c:v>50430.096402306932</c:v>
                </c:pt>
                <c:pt idx="20">
                  <c:v>52659.529363385176</c:v>
                </c:pt>
                <c:pt idx="21">
                  <c:v>54922.050983684989</c:v>
                </c:pt>
                <c:pt idx="22">
                  <c:v>57218.323036390793</c:v>
                </c:pt>
                <c:pt idx="23">
                  <c:v>59549.020530150716</c:v>
                </c:pt>
                <c:pt idx="24">
                  <c:v>61914.831973785833</c:v>
                </c:pt>
                <c:pt idx="25">
                  <c:v>64316.459646293653</c:v>
                </c:pt>
                <c:pt idx="26">
                  <c:v>66754.619872251627</c:v>
                </c:pt>
                <c:pt idx="27">
                  <c:v>69230.043302728765</c:v>
                </c:pt>
                <c:pt idx="28">
                  <c:v>71743.475201815454</c:v>
                </c:pt>
                <c:pt idx="29">
                  <c:v>74295.675738883874</c:v>
                </c:pt>
                <c:pt idx="30">
                  <c:v>76887.420286693654</c:v>
                </c:pt>
                <c:pt idx="31">
                  <c:v>79519.499725459638</c:v>
                </c:pt>
                <c:pt idx="32">
                  <c:v>82192.720753000933</c:v>
                </c:pt>
                <c:pt idx="33">
                  <c:v>84907.90620109305</c:v>
                </c:pt>
                <c:pt idx="34">
                  <c:v>87665.895358147012</c:v>
                </c:pt>
                <c:pt idx="35">
                  <c:v>90467.544298342065</c:v>
                </c:pt>
                <c:pt idx="36">
                  <c:v>93313.726217341013</c:v>
                </c:pt>
                <c:pt idx="37">
                  <c:v>96205.331774719933</c:v>
                </c:pt>
                <c:pt idx="38">
                  <c:v>99143.269443246434</c:v>
                </c:pt>
                <c:pt idx="39">
                  <c:v>102128.46586514347</c:v>
                </c:pt>
                <c:pt idx="40">
                  <c:v>105161.86621547845</c:v>
                </c:pt>
                <c:pt idx="41">
                  <c:v>108244.43457282013</c:v>
                </c:pt>
                <c:pt idx="42">
                  <c:v>111377.15429730863</c:v>
                </c:pt>
                <c:pt idx="43">
                  <c:v>114561.02841628691</c:v>
                </c:pt>
                <c:pt idx="44">
                  <c:v>117797.08001764475</c:v>
                </c:pt>
                <c:pt idx="45">
                  <c:v>121086.35265102975</c:v>
                </c:pt>
                <c:pt idx="46">
                  <c:v>124429.91073708245</c:v>
                </c:pt>
                <c:pt idx="47">
                  <c:v>127828.83998485621</c:v>
                </c:pt>
                <c:pt idx="48">
                  <c:v>131284.24781758545</c:v>
                </c:pt>
                <c:pt idx="49">
                  <c:v>134797.26380696928</c:v>
                </c:pt>
                <c:pt idx="50">
                  <c:v>138369.04011614076</c:v>
                </c:pt>
                <c:pt idx="51">
                  <c:v>142000.75195149568</c:v>
                </c:pt>
                <c:pt idx="52">
                  <c:v>145693.59802355769</c:v>
                </c:pt>
                <c:pt idx="53">
                  <c:v>149448.80101706093</c:v>
                </c:pt>
                <c:pt idx="54">
                  <c:v>153267.60807043425</c:v>
                </c:pt>
                <c:pt idx="55">
                  <c:v>157151.29126487504</c:v>
                </c:pt>
                <c:pt idx="56">
                  <c:v>161101.14812320465</c:v>
                </c:pt>
                <c:pt idx="57">
                  <c:v>165118.50211870085</c:v>
                </c:pt>
                <c:pt idx="58">
                  <c:v>169204.70319410699</c:v>
                </c:pt>
                <c:pt idx="59">
                  <c:v>173361.12829102125</c:v>
                </c:pt>
                <c:pt idx="60">
                  <c:v>177589.18188987378</c:v>
                </c:pt>
                <c:pt idx="61">
                  <c:v>181890.29656070337</c:v>
                </c:pt>
                <c:pt idx="62">
                  <c:v>186265.93352494953</c:v>
                </c:pt>
                <c:pt idx="63">
                  <c:v>190717.58322848062</c:v>
                </c:pt>
                <c:pt idx="64">
                  <c:v>195246.76592608236</c:v>
                </c:pt>
                <c:pt idx="65">
                  <c:v>199855.03227763611</c:v>
                </c:pt>
                <c:pt idx="66">
                  <c:v>204543.96395622095</c:v>
                </c:pt>
                <c:pt idx="67">
                  <c:v>209315.17426837748</c:v>
                </c:pt>
                <c:pt idx="68">
                  <c:v>214170.30878677714</c:v>
                </c:pt>
                <c:pt idx="69">
                  <c:v>219111.04599554479</c:v>
                </c:pt>
                <c:pt idx="70">
                  <c:v>224139.09794848779</c:v>
                </c:pt>
                <c:pt idx="71">
                  <c:v>229256.21094048966</c:v>
                </c:pt>
                <c:pt idx="72">
                  <c:v>234464.16619233156</c:v>
                </c:pt>
                <c:pt idx="73">
                  <c:v>239764.78054921029</c:v>
                </c:pt>
                <c:pt idx="74">
                  <c:v>245159.90719322659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CB-4093-A48F-8ADE9600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204896"/>
        <c:axId val="705201984"/>
      </c:lineChart>
      <c:catAx>
        <c:axId val="70520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Jahre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5201984"/>
        <c:crosses val="autoZero"/>
        <c:auto val="1"/>
        <c:lblAlgn val="ctr"/>
        <c:lblOffset val="100"/>
        <c:noMultiLvlLbl val="0"/>
      </c:catAx>
      <c:valAx>
        <c:axId val="705201984"/>
        <c:scaling>
          <c:orientation val="minMax"/>
          <c:max val="3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Anlagen+Betriebskosten</a:t>
                </a:r>
                <a:r>
                  <a:rPr lang="en-US" sz="1100"/>
                  <a:t> (Summe EUR)</a:t>
                </a:r>
              </a:p>
            </c:rich>
          </c:tx>
          <c:layout>
            <c:manualLayout>
              <c:xMode val="edge"/>
              <c:yMode val="edge"/>
              <c:x val="8.5024853927498575E-3"/>
              <c:y val="0.33618373852079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520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122384464324554E-2"/>
          <c:y val="6.3011223271331046E-2"/>
          <c:w val="0.2880653746722841"/>
          <c:h val="0.11176282492477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146050</xdr:rowOff>
    </xdr:from>
    <xdr:to>
      <xdr:col>2</xdr:col>
      <xdr:colOff>527050</xdr:colOff>
      <xdr:row>6</xdr:row>
      <xdr:rowOff>25400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6050"/>
          <a:ext cx="142875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41412</xdr:colOff>
      <xdr:row>0</xdr:row>
      <xdr:rowOff>38651</xdr:rowOff>
    </xdr:from>
    <xdr:to>
      <xdr:col>20</xdr:col>
      <xdr:colOff>701261</xdr:colOff>
      <xdr:row>44</xdr:row>
      <xdr:rowOff>71783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c/DerFachwerker" TargetMode="External"/><Relationship Id="rId1" Type="http://schemas.openxmlformats.org/officeDocument/2006/relationships/hyperlink" Target="https://www.der-fachwerker-saniert.de/tool_download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28"/>
  <sheetViews>
    <sheetView tabSelected="1" zoomScale="115" zoomScaleNormal="115" workbookViewId="0">
      <selection activeCell="F9" sqref="F9"/>
    </sheetView>
  </sheetViews>
  <sheetFormatPr baseColWidth="10" defaultRowHeight="14.5" x14ac:dyDescent="0.35"/>
  <cols>
    <col min="1" max="1" width="4.81640625" customWidth="1"/>
    <col min="2" max="2" width="9.453125" customWidth="1"/>
    <col min="3" max="3" width="11.08984375" style="7" customWidth="1"/>
    <col min="4" max="4" width="12" customWidth="1"/>
    <col min="5" max="5" width="10.26953125" customWidth="1"/>
    <col min="6" max="6" width="6.90625" customWidth="1"/>
  </cols>
  <sheetData>
    <row r="2" spans="3:10" ht="18.5" x14ac:dyDescent="0.45">
      <c r="D2" s="1" t="s">
        <v>45</v>
      </c>
    </row>
    <row r="3" spans="3:10" ht="8" customHeight="1" x14ac:dyDescent="0.45">
      <c r="C3" s="8"/>
    </row>
    <row r="4" spans="3:10" x14ac:dyDescent="0.35">
      <c r="D4" s="6" t="s">
        <v>4</v>
      </c>
      <c r="E4" t="s">
        <v>2</v>
      </c>
    </row>
    <row r="5" spans="3:10" x14ac:dyDescent="0.35">
      <c r="D5" s="6" t="s">
        <v>5</v>
      </c>
      <c r="E5" s="2" t="s">
        <v>3</v>
      </c>
    </row>
    <row r="6" spans="3:10" x14ac:dyDescent="0.35">
      <c r="D6" s="6" t="s">
        <v>6</v>
      </c>
      <c r="E6" s="2" t="s">
        <v>0</v>
      </c>
    </row>
    <row r="7" spans="3:10" ht="24.5" customHeight="1" x14ac:dyDescent="0.35"/>
    <row r="8" spans="3:10" s="1" customFormat="1" ht="17" customHeight="1" x14ac:dyDescent="0.45">
      <c r="D8" s="8" t="s">
        <v>15</v>
      </c>
      <c r="H8" s="1" t="s">
        <v>28</v>
      </c>
    </row>
    <row r="9" spans="3:10" x14ac:dyDescent="0.35">
      <c r="C9" s="7" t="s">
        <v>16</v>
      </c>
      <c r="D9" s="9">
        <v>6000</v>
      </c>
      <c r="E9" t="s">
        <v>17</v>
      </c>
      <c r="H9" s="7" t="s">
        <v>21</v>
      </c>
      <c r="I9" s="9">
        <v>120000</v>
      </c>
      <c r="J9" t="s">
        <v>1</v>
      </c>
    </row>
    <row r="10" spans="3:10" x14ac:dyDescent="0.35">
      <c r="C10" s="7" t="s">
        <v>14</v>
      </c>
      <c r="D10" s="9">
        <v>0.37</v>
      </c>
      <c r="E10" t="s">
        <v>9</v>
      </c>
      <c r="H10" t="s">
        <v>20</v>
      </c>
      <c r="I10" s="9">
        <v>25000</v>
      </c>
      <c r="J10" t="s">
        <v>1</v>
      </c>
    </row>
    <row r="11" spans="3:10" x14ac:dyDescent="0.35">
      <c r="C11" s="7" t="s">
        <v>18</v>
      </c>
      <c r="D11" s="9">
        <v>3</v>
      </c>
      <c r="E11" t="s">
        <v>10</v>
      </c>
      <c r="H11" t="s">
        <v>43</v>
      </c>
      <c r="I11" s="9">
        <v>15000</v>
      </c>
      <c r="J11" t="s">
        <v>1</v>
      </c>
    </row>
    <row r="12" spans="3:10" x14ac:dyDescent="0.35">
      <c r="C12" s="7" t="s">
        <v>30</v>
      </c>
      <c r="D12" s="9">
        <v>2</v>
      </c>
      <c r="E12" t="s">
        <v>10</v>
      </c>
      <c r="H12" s="7" t="s">
        <v>34</v>
      </c>
      <c r="I12" s="9">
        <v>700</v>
      </c>
      <c r="J12" t="s">
        <v>13</v>
      </c>
    </row>
    <row r="13" spans="3:10" x14ac:dyDescent="0.35">
      <c r="H13" s="7" t="s">
        <v>35</v>
      </c>
      <c r="I13" s="10">
        <f>D18</f>
        <v>200</v>
      </c>
      <c r="J13" t="s">
        <v>13</v>
      </c>
    </row>
    <row r="14" spans="3:10" ht="18.5" x14ac:dyDescent="0.45">
      <c r="D14" s="8" t="s">
        <v>20</v>
      </c>
    </row>
    <row r="15" spans="3:10" x14ac:dyDescent="0.35">
      <c r="C15" s="7" t="s">
        <v>22</v>
      </c>
      <c r="D15" s="9">
        <v>10</v>
      </c>
      <c r="E15" t="s">
        <v>7</v>
      </c>
    </row>
    <row r="16" spans="3:10" x14ac:dyDescent="0.35">
      <c r="C16" s="7" t="s">
        <v>21</v>
      </c>
      <c r="D16" s="11">
        <f>D15*2500</f>
        <v>25000</v>
      </c>
      <c r="E16" t="s">
        <v>1</v>
      </c>
    </row>
    <row r="17" spans="3:5" x14ac:dyDescent="0.35">
      <c r="C17" s="7" t="s">
        <v>42</v>
      </c>
      <c r="D17" s="10">
        <f>D16*0.015</f>
        <v>375</v>
      </c>
      <c r="E17" t="s">
        <v>13</v>
      </c>
    </row>
    <row r="18" spans="3:5" x14ac:dyDescent="0.35">
      <c r="C18" s="7" t="s">
        <v>41</v>
      </c>
      <c r="D18" s="10">
        <v>200</v>
      </c>
      <c r="E18" t="s">
        <v>13</v>
      </c>
    </row>
    <row r="19" spans="3:5" x14ac:dyDescent="0.35">
      <c r="C19" s="7" t="s">
        <v>23</v>
      </c>
      <c r="D19" s="9">
        <v>35</v>
      </c>
      <c r="E19" t="s">
        <v>11</v>
      </c>
    </row>
    <row r="20" spans="3:5" x14ac:dyDescent="0.35">
      <c r="C20" s="7" t="s">
        <v>26</v>
      </c>
      <c r="D20" s="9">
        <v>6.6</v>
      </c>
      <c r="E20" t="s">
        <v>12</v>
      </c>
    </row>
    <row r="22" spans="3:5" x14ac:dyDescent="0.35">
      <c r="C22" s="7" t="s">
        <v>24</v>
      </c>
      <c r="D22" s="10">
        <f>D15*1000*D19/100</f>
        <v>3500</v>
      </c>
      <c r="E22" t="s">
        <v>17</v>
      </c>
    </row>
    <row r="23" spans="3:5" x14ac:dyDescent="0.35">
      <c r="C23" s="7" t="s">
        <v>25</v>
      </c>
      <c r="D23" s="10">
        <f>D15*1000*(100-D19)/100</f>
        <v>6500</v>
      </c>
      <c r="E23" t="s">
        <v>17</v>
      </c>
    </row>
    <row r="24" spans="3:5" x14ac:dyDescent="0.35">
      <c r="C24" s="7" t="s">
        <v>36</v>
      </c>
      <c r="D24" s="10">
        <f>D23*20*D20/100</f>
        <v>8580</v>
      </c>
      <c r="E24" t="s">
        <v>29</v>
      </c>
    </row>
    <row r="26" spans="3:5" x14ac:dyDescent="0.35">
      <c r="C26" s="7" t="s">
        <v>19</v>
      </c>
      <c r="D26" s="10">
        <f>D9*D10</f>
        <v>2220</v>
      </c>
      <c r="E26" t="s">
        <v>13</v>
      </c>
    </row>
    <row r="27" spans="3:5" x14ac:dyDescent="0.35">
      <c r="C27" s="7" t="s">
        <v>27</v>
      </c>
      <c r="D27" s="10">
        <f>(D9-D22)*D10</f>
        <v>925</v>
      </c>
      <c r="E27" t="s">
        <v>13</v>
      </c>
    </row>
    <row r="28" spans="3:5" x14ac:dyDescent="0.35">
      <c r="C28" s="7" t="s">
        <v>37</v>
      </c>
      <c r="D28" s="15">
        <f>D23*D20/100*0.75</f>
        <v>321.75</v>
      </c>
      <c r="E28" t="s">
        <v>13</v>
      </c>
    </row>
  </sheetData>
  <hyperlinks>
    <hyperlink ref="E5" r:id="rId1"/>
    <hyperlink ref="E6" r:id="rId2"/>
  </hyperlinks>
  <pageMargins left="0.25" right="0.25" top="0.75" bottom="0.75" header="0.3" footer="0.3"/>
  <pageSetup paperSize="9" orientation="landscape" horizontalDpi="4294967293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5"/>
  <sheetViews>
    <sheetView zoomScale="115" zoomScaleNormal="115" workbookViewId="0">
      <selection activeCell="G35" sqref="G35"/>
    </sheetView>
  </sheetViews>
  <sheetFormatPr baseColWidth="10" defaultRowHeight="14.5" x14ac:dyDescent="0.35"/>
  <cols>
    <col min="1" max="1" width="5.08984375" customWidth="1"/>
    <col min="2" max="2" width="13.90625" customWidth="1"/>
    <col min="3" max="3" width="2.54296875" customWidth="1"/>
    <col min="4" max="4" width="2.90625" customWidth="1"/>
    <col min="5" max="5" width="9.81640625" style="10" customWidth="1"/>
    <col min="6" max="6" width="12" style="10" customWidth="1"/>
    <col min="7" max="7" width="12.6328125" style="10" customWidth="1"/>
    <col min="8" max="8" width="2.54296875" style="10" customWidth="1"/>
    <col min="9" max="9" width="12" style="10" customWidth="1"/>
    <col min="10" max="10" width="12.6328125" style="10" customWidth="1"/>
  </cols>
  <sheetData>
    <row r="2" spans="1:12" ht="18.5" x14ac:dyDescent="0.45">
      <c r="B2" s="1"/>
    </row>
    <row r="4" spans="1:12" x14ac:dyDescent="0.35">
      <c r="B4" s="3" t="s">
        <v>8</v>
      </c>
    </row>
    <row r="5" spans="1:12" ht="43.5" x14ac:dyDescent="0.35">
      <c r="B5" s="12" t="s">
        <v>38</v>
      </c>
      <c r="C5" s="4"/>
      <c r="E5" s="13" t="s">
        <v>31</v>
      </c>
      <c r="F5" s="13" t="s">
        <v>32</v>
      </c>
      <c r="G5" s="13" t="s">
        <v>39</v>
      </c>
      <c r="H5" s="13"/>
      <c r="I5" s="13" t="s">
        <v>33</v>
      </c>
      <c r="J5" s="13" t="s">
        <v>40</v>
      </c>
      <c r="L5" s="13" t="s">
        <v>44</v>
      </c>
    </row>
    <row r="6" spans="1:12" x14ac:dyDescent="0.35">
      <c r="A6">
        <v>1</v>
      </c>
      <c r="B6">
        <f>Dateneingabe!I9+Dateneingabe!I10-Dateneingabe!I11+Dateneingabe!$I$12+Dateneingabe!$I$13</f>
        <v>130900</v>
      </c>
      <c r="C6" s="5"/>
      <c r="E6" s="10">
        <f>Dateneingabe!D10</f>
        <v>0.37</v>
      </c>
      <c r="F6" s="14">
        <f>Dateneingabe!$D$9*E6</f>
        <v>2220</v>
      </c>
      <c r="G6" s="14">
        <f>F6</f>
        <v>2220</v>
      </c>
      <c r="H6" s="14"/>
      <c r="I6" s="14">
        <f>(Dateneingabe!$D$9-Dateneingabe!$D$22)*E6</f>
        <v>925</v>
      </c>
      <c r="J6" s="14">
        <f>I6+Dateneingabe!D16</f>
        <v>25925</v>
      </c>
      <c r="L6" s="5">
        <f>G6-J6</f>
        <v>-23705</v>
      </c>
    </row>
    <row r="7" spans="1:12" x14ac:dyDescent="0.35">
      <c r="A7">
        <v>2</v>
      </c>
      <c r="B7">
        <f>B6+Dateneingabe!$I$12+Dateneingabe!$I$13</f>
        <v>131800</v>
      </c>
      <c r="C7" s="5"/>
      <c r="E7" s="10">
        <f>E6+(E6*Dateneingabe!$D$11/100)</f>
        <v>0.38109999999999999</v>
      </c>
      <c r="F7" s="14">
        <f>Dateneingabe!$D$9*E7</f>
        <v>2286.6</v>
      </c>
      <c r="G7" s="14">
        <f>G6+F7</f>
        <v>4506.6000000000004</v>
      </c>
      <c r="H7" s="14"/>
      <c r="I7" s="14">
        <f>(Dateneingabe!$D$9-Dateneingabe!$D$22)*E7</f>
        <v>952.75</v>
      </c>
      <c r="J7" s="14">
        <f>J6+I7</f>
        <v>26877.75</v>
      </c>
      <c r="L7" s="5">
        <f t="shared" ref="L7:L70" si="0">G7-J7</f>
        <v>-22371.15</v>
      </c>
    </row>
    <row r="8" spans="1:12" x14ac:dyDescent="0.35">
      <c r="A8">
        <v>3</v>
      </c>
      <c r="B8">
        <f>B7+Dateneingabe!$I$12+Dateneingabe!$I$13</f>
        <v>132700</v>
      </c>
      <c r="C8" s="5"/>
      <c r="E8" s="10">
        <f>E7+(E7*Dateneingabe!$D$11/100)</f>
        <v>0.39253300000000002</v>
      </c>
      <c r="F8" s="14">
        <f>Dateneingabe!$D$9*E8</f>
        <v>2355.1980000000003</v>
      </c>
      <c r="G8" s="14">
        <f t="shared" ref="G8:G71" si="1">G7+F8</f>
        <v>6861.7980000000007</v>
      </c>
      <c r="H8" s="14"/>
      <c r="I8" s="14">
        <f>(Dateneingabe!$D$9-Dateneingabe!$D$22)*E8</f>
        <v>981.3325000000001</v>
      </c>
      <c r="J8" s="14">
        <f t="shared" ref="J8:J71" si="2">J7+I8</f>
        <v>27859.0825</v>
      </c>
      <c r="L8" s="5">
        <f t="shared" si="0"/>
        <v>-20997.284500000002</v>
      </c>
    </row>
    <row r="9" spans="1:12" x14ac:dyDescent="0.35">
      <c r="A9">
        <v>4</v>
      </c>
      <c r="B9">
        <f>B8+Dateneingabe!$I$12+Dateneingabe!$I$13</f>
        <v>133600</v>
      </c>
      <c r="C9" s="5"/>
      <c r="E9" s="10">
        <f>E8+(E8*Dateneingabe!$D$11/100)</f>
        <v>0.40430899000000003</v>
      </c>
      <c r="F9" s="14">
        <f>Dateneingabe!$D$9*E9</f>
        <v>2425.8539400000004</v>
      </c>
      <c r="G9" s="14">
        <f t="shared" si="1"/>
        <v>9287.6519400000016</v>
      </c>
      <c r="H9" s="14"/>
      <c r="I9" s="14">
        <f>(Dateneingabe!$D$9-Dateneingabe!$D$22)*E9</f>
        <v>1010.7724750000001</v>
      </c>
      <c r="J9" s="14">
        <f t="shared" si="2"/>
        <v>28869.854975000002</v>
      </c>
      <c r="L9" s="5">
        <f t="shared" si="0"/>
        <v>-19582.203034999999</v>
      </c>
    </row>
    <row r="10" spans="1:12" x14ac:dyDescent="0.35">
      <c r="A10">
        <v>5</v>
      </c>
      <c r="B10">
        <f>B9+Dateneingabe!$I$12+Dateneingabe!$I$13</f>
        <v>134500</v>
      </c>
      <c r="C10" s="5"/>
      <c r="E10" s="10">
        <f>E9+(E9*Dateneingabe!$D$11/100)</f>
        <v>0.41643825970000004</v>
      </c>
      <c r="F10" s="14">
        <f>Dateneingabe!$D$9*E10</f>
        <v>2498.6295582000002</v>
      </c>
      <c r="G10" s="14">
        <f t="shared" si="1"/>
        <v>11786.281498200002</v>
      </c>
      <c r="H10" s="14"/>
      <c r="I10" s="14">
        <f>(Dateneingabe!$D$9-Dateneingabe!$D$22)*E10</f>
        <v>1041.0956492500002</v>
      </c>
      <c r="J10" s="14">
        <f t="shared" si="2"/>
        <v>29910.950624250003</v>
      </c>
      <c r="L10" s="5">
        <f t="shared" si="0"/>
        <v>-18124.669126050001</v>
      </c>
    </row>
    <row r="11" spans="1:12" x14ac:dyDescent="0.35">
      <c r="A11">
        <v>6</v>
      </c>
      <c r="B11">
        <f>B10+Dateneingabe!$I$12+Dateneingabe!$I$13</f>
        <v>135400</v>
      </c>
      <c r="C11" s="5"/>
      <c r="E11" s="10">
        <f>E10+(E10*Dateneingabe!$D$11/100)</f>
        <v>0.42893140749100006</v>
      </c>
      <c r="F11" s="14">
        <f>Dateneingabe!$D$9*E11</f>
        <v>2573.5884449460004</v>
      </c>
      <c r="G11" s="14">
        <f t="shared" si="1"/>
        <v>14359.869943146003</v>
      </c>
      <c r="H11" s="14"/>
      <c r="I11" s="14">
        <f>(Dateneingabe!$D$9-Dateneingabe!$D$22)*E11</f>
        <v>1072.3285187275001</v>
      </c>
      <c r="J11" s="14">
        <f t="shared" si="2"/>
        <v>30983.279142977502</v>
      </c>
      <c r="L11" s="5">
        <f t="shared" si="0"/>
        <v>-16623.409199831498</v>
      </c>
    </row>
    <row r="12" spans="1:12" x14ac:dyDescent="0.35">
      <c r="A12">
        <v>7</v>
      </c>
      <c r="B12">
        <f>B11+Dateneingabe!$I$12+Dateneingabe!$I$13</f>
        <v>136300</v>
      </c>
      <c r="C12" s="5"/>
      <c r="E12" s="10">
        <f>E11+(E11*Dateneingabe!$D$11/100)</f>
        <v>0.44179934971573004</v>
      </c>
      <c r="F12" s="14">
        <f>Dateneingabe!$D$9*E12</f>
        <v>2650.79609829438</v>
      </c>
      <c r="G12" s="14">
        <f t="shared" si="1"/>
        <v>17010.666041440381</v>
      </c>
      <c r="H12" s="14"/>
      <c r="I12" s="14">
        <f>(Dateneingabe!$D$9-Dateneingabe!$D$22)*E12</f>
        <v>1104.4983742893251</v>
      </c>
      <c r="J12" s="14">
        <f t="shared" si="2"/>
        <v>32087.777517266826</v>
      </c>
      <c r="L12" s="5">
        <f t="shared" si="0"/>
        <v>-15077.111475826445</v>
      </c>
    </row>
    <row r="13" spans="1:12" x14ac:dyDescent="0.35">
      <c r="A13">
        <v>8</v>
      </c>
      <c r="B13">
        <f>B12+Dateneingabe!$I$12+Dateneingabe!$I$13</f>
        <v>137200</v>
      </c>
      <c r="C13" s="5"/>
      <c r="E13" s="10">
        <f>E12+(E12*Dateneingabe!$D$11/100)</f>
        <v>0.45505333020720196</v>
      </c>
      <c r="F13" s="14">
        <f>Dateneingabe!$D$9*E13</f>
        <v>2730.3199812432117</v>
      </c>
      <c r="G13" s="14">
        <f t="shared" si="1"/>
        <v>19740.986022683592</v>
      </c>
      <c r="H13" s="14"/>
      <c r="I13" s="14">
        <f>(Dateneingabe!$D$9-Dateneingabe!$D$22)*E13</f>
        <v>1137.633325518005</v>
      </c>
      <c r="J13" s="14">
        <f t="shared" si="2"/>
        <v>33225.410842784833</v>
      </c>
      <c r="L13" s="5">
        <f t="shared" si="0"/>
        <v>-13484.424820101241</v>
      </c>
    </row>
    <row r="14" spans="1:12" x14ac:dyDescent="0.35">
      <c r="A14">
        <v>9</v>
      </c>
      <c r="B14">
        <f>B13+Dateneingabe!$I$12+Dateneingabe!$I$13</f>
        <v>138100</v>
      </c>
      <c r="C14" s="5"/>
      <c r="E14" s="10">
        <f>E13+(E13*Dateneingabe!$D$11/100)</f>
        <v>0.46870493011341802</v>
      </c>
      <c r="F14" s="14">
        <f>Dateneingabe!$D$9*E14</f>
        <v>2812.2295806805082</v>
      </c>
      <c r="G14" s="14">
        <f t="shared" si="1"/>
        <v>22553.2156033641</v>
      </c>
      <c r="H14" s="14"/>
      <c r="I14" s="14">
        <f>(Dateneingabe!$D$9-Dateneingabe!$D$22)*E14</f>
        <v>1171.7623252835451</v>
      </c>
      <c r="J14" s="14">
        <f t="shared" si="2"/>
        <v>34397.173168068381</v>
      </c>
      <c r="L14" s="5">
        <f t="shared" si="0"/>
        <v>-11843.95756470428</v>
      </c>
    </row>
    <row r="15" spans="1:12" x14ac:dyDescent="0.35">
      <c r="A15">
        <v>10</v>
      </c>
      <c r="B15">
        <f>B14+Dateneingabe!$I$12+Dateneingabe!$I$13</f>
        <v>139000</v>
      </c>
      <c r="C15" s="5"/>
      <c r="E15" s="10">
        <f>E14+(E14*Dateneingabe!$D$11/100)</f>
        <v>0.48276607801682053</v>
      </c>
      <c r="F15" s="14">
        <f>Dateneingabe!$D$9*E15</f>
        <v>2896.5964681009232</v>
      </c>
      <c r="G15" s="14">
        <f t="shared" si="1"/>
        <v>25449.812071465025</v>
      </c>
      <c r="H15" s="14"/>
      <c r="I15" s="14">
        <f>(Dateneingabe!$D$9-Dateneingabe!$D$22)*E15</f>
        <v>1206.9151950420514</v>
      </c>
      <c r="J15" s="14">
        <f t="shared" si="2"/>
        <v>35604.08836311043</v>
      </c>
      <c r="L15" s="5">
        <f t="shared" si="0"/>
        <v>-10154.276291645405</v>
      </c>
    </row>
    <row r="16" spans="1:12" x14ac:dyDescent="0.35">
      <c r="A16">
        <v>11</v>
      </c>
      <c r="B16">
        <f>B15+Dateneingabe!$I$12+Dateneingabe!$I$13</f>
        <v>139900</v>
      </c>
      <c r="C16" s="5"/>
      <c r="E16" s="10">
        <f>E15+(E15*Dateneingabe!$D$11/100)</f>
        <v>0.49724906035732513</v>
      </c>
      <c r="F16" s="14">
        <f>Dateneingabe!$D$9*E16</f>
        <v>2983.4943621439506</v>
      </c>
      <c r="G16" s="14">
        <f t="shared" si="1"/>
        <v>28433.306433608974</v>
      </c>
      <c r="H16" s="14"/>
      <c r="I16" s="14">
        <f>(Dateneingabe!$D$9-Dateneingabe!$D$22)*E16</f>
        <v>1243.1226508933128</v>
      </c>
      <c r="J16" s="14">
        <f t="shared" si="2"/>
        <v>36847.21101400374</v>
      </c>
      <c r="L16" s="5">
        <f t="shared" si="0"/>
        <v>-8413.9045803947665</v>
      </c>
    </row>
    <row r="17" spans="1:12" x14ac:dyDescent="0.35">
      <c r="A17">
        <v>12</v>
      </c>
      <c r="B17">
        <f>B16+Dateneingabe!$I$12+Dateneingabe!$I$13</f>
        <v>140800</v>
      </c>
      <c r="C17" s="5"/>
      <c r="E17" s="10">
        <f>E16+(E16*Dateneingabe!$D$11/100)</f>
        <v>0.51216653216804486</v>
      </c>
      <c r="F17" s="14">
        <f>Dateneingabe!$D$9*E17</f>
        <v>3072.9991930082692</v>
      </c>
      <c r="G17" s="14">
        <f t="shared" si="1"/>
        <v>31506.305626617243</v>
      </c>
      <c r="H17" s="14"/>
      <c r="I17" s="14">
        <f>(Dateneingabe!$D$9-Dateneingabe!$D$22)*E17</f>
        <v>1280.4163304201122</v>
      </c>
      <c r="J17" s="14">
        <f t="shared" si="2"/>
        <v>38127.627344423854</v>
      </c>
      <c r="L17" s="5">
        <f t="shared" si="0"/>
        <v>-6621.3217178066116</v>
      </c>
    </row>
    <row r="18" spans="1:12" x14ac:dyDescent="0.35">
      <c r="A18">
        <v>13</v>
      </c>
      <c r="B18">
        <f>B17+Dateneingabe!$I$12+Dateneingabe!$I$13</f>
        <v>141700</v>
      </c>
      <c r="C18" s="5"/>
      <c r="E18" s="10">
        <f>E17+(E17*Dateneingabe!$D$11/100)</f>
        <v>0.52753152813308624</v>
      </c>
      <c r="F18" s="14">
        <f>Dateneingabe!$D$9*E18</f>
        <v>3165.1891687985176</v>
      </c>
      <c r="G18" s="14">
        <f t="shared" si="1"/>
        <v>34671.494795415761</v>
      </c>
      <c r="H18" s="14"/>
      <c r="I18" s="14">
        <f>(Dateneingabe!$D$9-Dateneingabe!$D$22)*E18</f>
        <v>1318.8288203327156</v>
      </c>
      <c r="J18" s="14">
        <f t="shared" si="2"/>
        <v>39446.456164756572</v>
      </c>
      <c r="L18" s="5">
        <f t="shared" si="0"/>
        <v>-4774.9613693408101</v>
      </c>
    </row>
    <row r="19" spans="1:12" x14ac:dyDescent="0.35">
      <c r="A19">
        <v>14</v>
      </c>
      <c r="B19">
        <f>B18+Dateneingabe!$I$12+Dateneingabe!$I$13</f>
        <v>142600</v>
      </c>
      <c r="C19" s="5"/>
      <c r="E19" s="10">
        <f>E18+(E18*Dateneingabe!$D$11/100)</f>
        <v>0.54335747397707879</v>
      </c>
      <c r="F19" s="14">
        <f>Dateneingabe!$D$9*E19</f>
        <v>3260.1448438624725</v>
      </c>
      <c r="G19" s="14">
        <f t="shared" si="1"/>
        <v>37931.639639278234</v>
      </c>
      <c r="H19" s="14"/>
      <c r="I19" s="14">
        <f>(Dateneingabe!$D$9-Dateneingabe!$D$22)*E19</f>
        <v>1358.3936849426971</v>
      </c>
      <c r="J19" s="14">
        <f t="shared" si="2"/>
        <v>40804.849849699269</v>
      </c>
      <c r="L19" s="5">
        <f t="shared" si="0"/>
        <v>-2873.2102104210353</v>
      </c>
    </row>
    <row r="20" spans="1:12" x14ac:dyDescent="0.35">
      <c r="A20">
        <v>15</v>
      </c>
      <c r="B20">
        <f>B19+Dateneingabe!$I$12+Dateneingabe!$I$13</f>
        <v>143500</v>
      </c>
      <c r="C20" s="5"/>
      <c r="E20" s="10">
        <f>E19+(E19*Dateneingabe!$D$11/100)</f>
        <v>0.55965819819639118</v>
      </c>
      <c r="F20" s="14">
        <f>Dateneingabe!$D$9*E20</f>
        <v>3357.9491891783468</v>
      </c>
      <c r="G20" s="14">
        <f t="shared" si="1"/>
        <v>41289.588828456581</v>
      </c>
      <c r="H20" s="14"/>
      <c r="I20" s="14">
        <f>(Dateneingabe!$D$9-Dateneingabe!$D$22)*E20</f>
        <v>1399.145495490978</v>
      </c>
      <c r="J20" s="14">
        <f t="shared" si="2"/>
        <v>42203.995345190247</v>
      </c>
      <c r="L20" s="5">
        <f t="shared" si="0"/>
        <v>-914.40651673366665</v>
      </c>
    </row>
    <row r="21" spans="1:12" x14ac:dyDescent="0.35">
      <c r="A21">
        <v>16</v>
      </c>
      <c r="B21">
        <f>B20+Dateneingabe!$I$12+Dateneingabe!$I$13</f>
        <v>144400</v>
      </c>
      <c r="C21" s="5"/>
      <c r="E21" s="10">
        <f>E20+(E20*Dateneingabe!$D$11/100)</f>
        <v>0.57644794414228295</v>
      </c>
      <c r="F21" s="14">
        <f>Dateneingabe!$D$9*E21</f>
        <v>3458.6876648536977</v>
      </c>
      <c r="G21" s="14">
        <f t="shared" si="1"/>
        <v>44748.276493310281</v>
      </c>
      <c r="H21" s="14"/>
      <c r="I21" s="14">
        <f>(Dateneingabe!$D$9-Dateneingabe!$D$22)*E21</f>
        <v>1441.1198603557075</v>
      </c>
      <c r="J21" s="14">
        <f t="shared" si="2"/>
        <v>43645.115205545953</v>
      </c>
      <c r="L21" s="5">
        <f t="shared" si="0"/>
        <v>1103.1612877643274</v>
      </c>
    </row>
    <row r="22" spans="1:12" x14ac:dyDescent="0.35">
      <c r="A22">
        <v>17</v>
      </c>
      <c r="B22">
        <f>B21+Dateneingabe!$I$12+Dateneingabe!$I$13</f>
        <v>145300</v>
      </c>
      <c r="C22" s="5"/>
      <c r="E22" s="10">
        <f>E21+(E21*Dateneingabe!$D$11/100)</f>
        <v>0.59374138246655139</v>
      </c>
      <c r="F22" s="14">
        <f>Dateneingabe!$D$9*E22</f>
        <v>3562.4482947993083</v>
      </c>
      <c r="G22" s="14">
        <f t="shared" si="1"/>
        <v>48310.72478810959</v>
      </c>
      <c r="H22" s="14"/>
      <c r="I22" s="14">
        <f>(Dateneingabe!$D$9-Dateneingabe!$D$22)*E22</f>
        <v>1484.3534561663785</v>
      </c>
      <c r="J22" s="14">
        <f t="shared" si="2"/>
        <v>45129.46866171233</v>
      </c>
      <c r="L22" s="5">
        <f t="shared" si="0"/>
        <v>3181.2561263972602</v>
      </c>
    </row>
    <row r="23" spans="1:12" x14ac:dyDescent="0.35">
      <c r="A23">
        <v>18</v>
      </c>
      <c r="B23">
        <f>B22+Dateneingabe!$I$12+Dateneingabe!$I$13</f>
        <v>146200</v>
      </c>
      <c r="C23" s="5"/>
      <c r="E23" s="10">
        <f>E22+(E22*Dateneingabe!$D$11/100)</f>
        <v>0.61155362394054791</v>
      </c>
      <c r="F23" s="14">
        <f>Dateneingabe!$D$9*E23</f>
        <v>3669.3217436432874</v>
      </c>
      <c r="G23" s="14">
        <f t="shared" si="1"/>
        <v>51980.04653175288</v>
      </c>
      <c r="H23" s="14"/>
      <c r="I23" s="14">
        <f>(Dateneingabe!$D$9-Dateneingabe!$D$22)*E23</f>
        <v>1528.8840598513698</v>
      </c>
      <c r="J23" s="14">
        <f t="shared" si="2"/>
        <v>46658.3527215637</v>
      </c>
      <c r="L23" s="5">
        <f t="shared" si="0"/>
        <v>5321.6938101891792</v>
      </c>
    </row>
    <row r="24" spans="1:12" x14ac:dyDescent="0.35">
      <c r="A24">
        <v>19</v>
      </c>
      <c r="B24">
        <f>B23+Dateneingabe!$I$12+Dateneingabe!$I$13</f>
        <v>147100</v>
      </c>
      <c r="C24" s="5"/>
      <c r="E24" s="10">
        <f>E23+(E23*Dateneingabe!$D$11/100)</f>
        <v>0.62990023265876438</v>
      </c>
      <c r="F24" s="14">
        <f>Dateneingabe!$D$9*E24</f>
        <v>3779.4013959525864</v>
      </c>
      <c r="G24" s="14">
        <f t="shared" si="1"/>
        <v>55759.447927705463</v>
      </c>
      <c r="H24" s="14"/>
      <c r="I24" s="14">
        <f>(Dateneingabe!$D$9-Dateneingabe!$D$22)*E24</f>
        <v>1574.7505816469109</v>
      </c>
      <c r="J24" s="14">
        <f t="shared" si="2"/>
        <v>48233.103303210613</v>
      </c>
      <c r="L24" s="5">
        <f t="shared" si="0"/>
        <v>7526.34462449485</v>
      </c>
    </row>
    <row r="25" spans="1:12" x14ac:dyDescent="0.35">
      <c r="A25">
        <v>20</v>
      </c>
      <c r="B25">
        <f>B24+Dateneingabe!$I$12+Dateneingabe!$I$13</f>
        <v>148000</v>
      </c>
      <c r="C25" s="5"/>
      <c r="E25" s="10">
        <f>E24+(E24*Dateneingabe!$D$11/100)</f>
        <v>0.64879723963852731</v>
      </c>
      <c r="F25" s="14">
        <f>Dateneingabe!$D$9*E25</f>
        <v>3892.7834378311641</v>
      </c>
      <c r="G25" s="14">
        <f t="shared" si="1"/>
        <v>59652.231365536631</v>
      </c>
      <c r="H25" s="14"/>
      <c r="I25" s="14">
        <f>(Dateneingabe!$D$9-Dateneingabe!$D$22)*E25+Dateneingabe!$D$17+Dateneingabe!$D$18</f>
        <v>2196.9930990963185</v>
      </c>
      <c r="J25" s="14">
        <f t="shared" si="2"/>
        <v>50430.096402306932</v>
      </c>
      <c r="L25" s="5">
        <f t="shared" si="0"/>
        <v>9222.1349632296988</v>
      </c>
    </row>
    <row r="26" spans="1:12" x14ac:dyDescent="0.35">
      <c r="A26">
        <v>21</v>
      </c>
      <c r="B26">
        <f>B25+Dateneingabe!$I$12+Dateneingabe!$I$13</f>
        <v>148900</v>
      </c>
      <c r="E26" s="10">
        <f>E25+(E25*Dateneingabe!$D$12/100)</f>
        <v>0.66177318443129785</v>
      </c>
      <c r="F26" s="14">
        <f>Dateneingabe!$D$9*E26</f>
        <v>3970.639106587787</v>
      </c>
      <c r="G26" s="14">
        <f t="shared" si="1"/>
        <v>63622.870472124414</v>
      </c>
      <c r="H26" s="14"/>
      <c r="I26" s="14">
        <f>(Dateneingabe!$D$9-Dateneingabe!$D$22)*E26+Dateneingabe!$D$17+Dateneingabe!$D$18</f>
        <v>2229.4329610782447</v>
      </c>
      <c r="J26" s="14">
        <f t="shared" si="2"/>
        <v>52659.529363385176</v>
      </c>
      <c r="L26" s="5">
        <f t="shared" si="0"/>
        <v>10963.341108739238</v>
      </c>
    </row>
    <row r="27" spans="1:12" x14ac:dyDescent="0.35">
      <c r="A27">
        <v>22</v>
      </c>
      <c r="B27">
        <f>B26+Dateneingabe!$I$12+Dateneingabe!$I$13</f>
        <v>149800</v>
      </c>
      <c r="E27" s="10">
        <f>E26+(E26*Dateneingabe!$D$12/100)</f>
        <v>0.67500864811992378</v>
      </c>
      <c r="F27" s="14">
        <f>Dateneingabe!$D$9*E27</f>
        <v>4050.0518887195426</v>
      </c>
      <c r="G27" s="14">
        <f t="shared" si="1"/>
        <v>67672.92236084395</v>
      </c>
      <c r="H27" s="14"/>
      <c r="I27" s="14">
        <f>(Dateneingabe!$D$9-Dateneingabe!$D$22)*E27+Dateneingabe!$D$17+Dateneingabe!$D$18</f>
        <v>2262.5216202998095</v>
      </c>
      <c r="J27" s="14">
        <f t="shared" si="2"/>
        <v>54922.050983684989</v>
      </c>
      <c r="L27" s="5">
        <f t="shared" si="0"/>
        <v>12750.871377158961</v>
      </c>
    </row>
    <row r="28" spans="1:12" x14ac:dyDescent="0.35">
      <c r="A28">
        <v>23</v>
      </c>
      <c r="B28">
        <f>B27+Dateneingabe!$I$12+Dateneingabe!$I$13</f>
        <v>150700</v>
      </c>
      <c r="E28" s="10">
        <f>E27+(E27*Dateneingabe!$D$12/100)</f>
        <v>0.68850882108232225</v>
      </c>
      <c r="F28" s="14">
        <f>Dateneingabe!$D$9*E28</f>
        <v>4131.0529264939332</v>
      </c>
      <c r="G28" s="14">
        <f t="shared" si="1"/>
        <v>71803.975287337889</v>
      </c>
      <c r="H28" s="14"/>
      <c r="I28" s="14">
        <f>(Dateneingabe!$D$9-Dateneingabe!$D$22)*E28+Dateneingabe!$D$17+Dateneingabe!$D$18</f>
        <v>2296.2720527058054</v>
      </c>
      <c r="J28" s="14">
        <f t="shared" si="2"/>
        <v>57218.323036390793</v>
      </c>
      <c r="L28" s="5">
        <f t="shared" si="0"/>
        <v>14585.652250947096</v>
      </c>
    </row>
    <row r="29" spans="1:12" x14ac:dyDescent="0.35">
      <c r="A29">
        <v>24</v>
      </c>
      <c r="B29">
        <f>B28+Dateneingabe!$I$12+Dateneingabe!$I$13</f>
        <v>151600</v>
      </c>
      <c r="E29" s="10">
        <f>E28+(E28*Dateneingabe!$D$12/100)</f>
        <v>0.70227899750396872</v>
      </c>
      <c r="F29" s="14">
        <f>Dateneingabe!$D$9*E29</f>
        <v>4213.6739850238127</v>
      </c>
      <c r="G29" s="14">
        <f t="shared" si="1"/>
        <v>76017.649272361698</v>
      </c>
      <c r="H29" s="14"/>
      <c r="I29" s="14">
        <f>(Dateneingabe!$D$9-Dateneingabe!$D$22)*E29+Dateneingabe!$D$17+Dateneingabe!$D$18</f>
        <v>2330.6974937599216</v>
      </c>
      <c r="J29" s="14">
        <f t="shared" si="2"/>
        <v>59549.020530150716</v>
      </c>
      <c r="L29" s="5">
        <f t="shared" si="0"/>
        <v>16468.628742210982</v>
      </c>
    </row>
    <row r="30" spans="1:12" x14ac:dyDescent="0.35">
      <c r="A30">
        <v>25</v>
      </c>
      <c r="B30">
        <f>B29+Dateneingabe!$I$12+Dateneingabe!$I$13</f>
        <v>152500</v>
      </c>
      <c r="E30" s="10">
        <f>E29+(E29*Dateneingabe!$D$12/100)</f>
        <v>0.71632457745404809</v>
      </c>
      <c r="F30" s="14">
        <f>Dateneingabe!$D$9*E30</f>
        <v>4297.9474647242887</v>
      </c>
      <c r="G30" s="14">
        <f t="shared" si="1"/>
        <v>80315.596737085987</v>
      </c>
      <c r="H30" s="14"/>
      <c r="I30" s="14">
        <f>(Dateneingabe!$D$9-Dateneingabe!$D$22)*E30+Dateneingabe!$D$17+Dateneingabe!$D$18</f>
        <v>2365.8114436351202</v>
      </c>
      <c r="J30" s="14">
        <f t="shared" si="2"/>
        <v>61914.831973785833</v>
      </c>
      <c r="L30" s="5">
        <f t="shared" si="0"/>
        <v>18400.764763300154</v>
      </c>
    </row>
    <row r="31" spans="1:12" x14ac:dyDescent="0.35">
      <c r="A31">
        <v>26</v>
      </c>
      <c r="B31">
        <f>B30+Dateneingabe!$I$12+Dateneingabe!$I$13</f>
        <v>153400</v>
      </c>
      <c r="E31" s="10">
        <f>E30+(E30*Dateneingabe!$D$12/100)</f>
        <v>0.73065106900312904</v>
      </c>
      <c r="F31" s="14">
        <f>Dateneingabe!$D$9*E31</f>
        <v>4383.9064140187738</v>
      </c>
      <c r="G31" s="14">
        <f t="shared" si="1"/>
        <v>84699.503151104756</v>
      </c>
      <c r="H31" s="14"/>
      <c r="I31" s="14">
        <f>(Dateneingabe!$D$9-Dateneingabe!$D$22)*E31+Dateneingabe!$D$17+Dateneingabe!$D$18</f>
        <v>2401.6276725078224</v>
      </c>
      <c r="J31" s="14">
        <f t="shared" si="2"/>
        <v>64316.459646293653</v>
      </c>
      <c r="L31" s="5">
        <f t="shared" si="0"/>
        <v>20383.043504811103</v>
      </c>
    </row>
    <row r="32" spans="1:12" x14ac:dyDescent="0.35">
      <c r="A32">
        <v>27</v>
      </c>
      <c r="B32">
        <f>B31+Dateneingabe!$I$12+Dateneingabe!$I$13</f>
        <v>154300</v>
      </c>
      <c r="E32" s="10">
        <f>E31+(E31*Dateneingabe!$D$12/100)</f>
        <v>0.74526409038319164</v>
      </c>
      <c r="F32" s="14">
        <f>Dateneingabe!$D$9*E32</f>
        <v>4471.5845422991497</v>
      </c>
      <c r="G32" s="14">
        <f t="shared" si="1"/>
        <v>89171.087693403912</v>
      </c>
      <c r="H32" s="14"/>
      <c r="I32" s="14">
        <f>(Dateneingabe!$D$9-Dateneingabe!$D$22)*E32+Dateneingabe!$D$17+Dateneingabe!$D$18</f>
        <v>2438.160225957979</v>
      </c>
      <c r="J32" s="14">
        <f t="shared" si="2"/>
        <v>66754.619872251627</v>
      </c>
      <c r="L32" s="5">
        <f t="shared" si="0"/>
        <v>22416.467821152284</v>
      </c>
    </row>
    <row r="33" spans="1:12" x14ac:dyDescent="0.35">
      <c r="A33">
        <v>28</v>
      </c>
      <c r="B33">
        <f>B32+Dateneingabe!$I$12+Dateneingabe!$I$13</f>
        <v>155200</v>
      </c>
      <c r="E33" s="10">
        <f>E32+(E32*Dateneingabe!$D$12/100)</f>
        <v>0.76016937219085545</v>
      </c>
      <c r="F33" s="14">
        <f>Dateneingabe!$D$9*E33</f>
        <v>4561.0162331451329</v>
      </c>
      <c r="G33" s="14">
        <f t="shared" si="1"/>
        <v>93732.10392654904</v>
      </c>
      <c r="H33" s="14"/>
      <c r="I33" s="14">
        <f>(Dateneingabe!$D$9-Dateneingabe!$D$22)*E33+Dateneingabe!$D$17+Dateneingabe!$D$18</f>
        <v>2475.4234304771389</v>
      </c>
      <c r="J33" s="14">
        <f t="shared" si="2"/>
        <v>69230.043302728765</v>
      </c>
      <c r="L33" s="5">
        <f t="shared" si="0"/>
        <v>24502.060623820274</v>
      </c>
    </row>
    <row r="34" spans="1:12" x14ac:dyDescent="0.35">
      <c r="A34">
        <v>29</v>
      </c>
      <c r="B34">
        <f>B33+Dateneingabe!$I$12+Dateneingabe!$I$13</f>
        <v>156100</v>
      </c>
      <c r="E34" s="10">
        <f>E33+(E33*Dateneingabe!$D$12/100)</f>
        <v>0.77537275963467256</v>
      </c>
      <c r="F34" s="14">
        <f>Dateneingabe!$D$9*E34</f>
        <v>4652.2365578080353</v>
      </c>
      <c r="G34" s="14">
        <f t="shared" si="1"/>
        <v>98384.340484357075</v>
      </c>
      <c r="H34" s="14"/>
      <c r="I34" s="14">
        <f>(Dateneingabe!$D$9-Dateneingabe!$D$22)*E34+Dateneingabe!$D$17+Dateneingabe!$D$18</f>
        <v>2513.4318990866814</v>
      </c>
      <c r="J34" s="14">
        <f t="shared" si="2"/>
        <v>71743.475201815454</v>
      </c>
      <c r="L34" s="5">
        <f t="shared" si="0"/>
        <v>26640.865282541621</v>
      </c>
    </row>
    <row r="35" spans="1:12" x14ac:dyDescent="0.35">
      <c r="A35">
        <v>30</v>
      </c>
      <c r="B35">
        <f>B34+Dateneingabe!$I$12+Dateneingabe!$I$13</f>
        <v>157000</v>
      </c>
      <c r="E35" s="10">
        <f>E34+(E34*Dateneingabe!$D$12/100)</f>
        <v>0.79088021482736603</v>
      </c>
      <c r="F35" s="14">
        <f>Dateneingabe!$D$9*E35</f>
        <v>4745.2812889641964</v>
      </c>
      <c r="G35" s="14">
        <f t="shared" si="1"/>
        <v>103129.62177332127</v>
      </c>
      <c r="H35" s="14"/>
      <c r="I35" s="14">
        <f>(Dateneingabe!$D$9-Dateneingabe!$D$22)*E35+Dateneingabe!$D$17+Dateneingabe!$D$18</f>
        <v>2552.2005370684151</v>
      </c>
      <c r="J35" s="14">
        <f t="shared" si="2"/>
        <v>74295.675738883874</v>
      </c>
      <c r="L35" s="5">
        <f t="shared" si="0"/>
        <v>28833.946034437395</v>
      </c>
    </row>
    <row r="36" spans="1:12" x14ac:dyDescent="0.35">
      <c r="A36">
        <v>31</v>
      </c>
      <c r="B36">
        <f>B35+Dateneingabe!$I$12+Dateneingabe!$I$13</f>
        <v>157900</v>
      </c>
      <c r="E36" s="10">
        <f>E35+(E35*Dateneingabe!$D$12/100)</f>
        <v>0.80669781912391336</v>
      </c>
      <c r="F36" s="14">
        <f>Dateneingabe!$D$9*E36</f>
        <v>4840.18691474348</v>
      </c>
      <c r="G36" s="14">
        <f t="shared" si="1"/>
        <v>107969.80868806475</v>
      </c>
      <c r="H36" s="14"/>
      <c r="I36" s="14">
        <f>(Dateneingabe!$D$9-Dateneingabe!$D$22)*E36+Dateneingabe!$D$17+Dateneingabe!$D$18</f>
        <v>2591.7445478097834</v>
      </c>
      <c r="J36" s="14">
        <f t="shared" si="2"/>
        <v>76887.420286693654</v>
      </c>
      <c r="L36" s="5">
        <f t="shared" si="0"/>
        <v>31082.388401371092</v>
      </c>
    </row>
    <row r="37" spans="1:12" x14ac:dyDescent="0.35">
      <c r="A37">
        <v>32</v>
      </c>
      <c r="B37">
        <f>B36+Dateneingabe!$I$12+Dateneingabe!$I$13</f>
        <v>158800</v>
      </c>
      <c r="E37" s="10">
        <f>E36+(E36*Dateneingabe!$D$12/100)</f>
        <v>0.82283177550639164</v>
      </c>
      <c r="F37" s="14">
        <f>Dateneingabe!$D$9*E37</f>
        <v>4936.9906530383496</v>
      </c>
      <c r="G37" s="14">
        <f t="shared" si="1"/>
        <v>112906.79934110309</v>
      </c>
      <c r="H37" s="14"/>
      <c r="I37" s="14">
        <f>(Dateneingabe!$D$9-Dateneingabe!$D$22)*E37+Dateneingabe!$D$17+Dateneingabe!$D$18</f>
        <v>2632.0794387659789</v>
      </c>
      <c r="J37" s="14">
        <f t="shared" si="2"/>
        <v>79519.499725459638</v>
      </c>
      <c r="L37" s="5">
        <f t="shared" si="0"/>
        <v>33387.299615643453</v>
      </c>
    </row>
    <row r="38" spans="1:12" x14ac:dyDescent="0.35">
      <c r="A38">
        <v>33</v>
      </c>
      <c r="B38">
        <f>B37+Dateneingabe!$I$12+Dateneingabe!$I$13</f>
        <v>159700</v>
      </c>
      <c r="E38" s="10">
        <f>E37+(E37*Dateneingabe!$D$12/100)</f>
        <v>0.83928841101651952</v>
      </c>
      <c r="F38" s="14">
        <f>Dateneingabe!$D$9*E38</f>
        <v>5035.7304660991167</v>
      </c>
      <c r="G38" s="14">
        <f t="shared" si="1"/>
        <v>117942.52980720221</v>
      </c>
      <c r="H38" s="14"/>
      <c r="I38" s="14">
        <f>(Dateneingabe!$D$9-Dateneingabe!$D$22)*E38+Dateneingabe!$D$17+Dateneingabe!$D$18</f>
        <v>2673.221027541299</v>
      </c>
      <c r="J38" s="14">
        <f t="shared" si="2"/>
        <v>82192.720753000933</v>
      </c>
      <c r="L38" s="5">
        <f t="shared" si="0"/>
        <v>35749.80905420128</v>
      </c>
    </row>
    <row r="39" spans="1:12" x14ac:dyDescent="0.35">
      <c r="A39">
        <v>34</v>
      </c>
      <c r="B39">
        <f>B38+Dateneingabe!$I$12+Dateneingabe!$I$13</f>
        <v>160600</v>
      </c>
      <c r="E39" s="10">
        <f>E38+(E38*Dateneingabe!$D$12/100)</f>
        <v>0.85607417923684992</v>
      </c>
      <c r="F39" s="14">
        <f>Dateneingabe!$D$9*E39</f>
        <v>5136.4450754210993</v>
      </c>
      <c r="G39" s="14">
        <f t="shared" si="1"/>
        <v>123078.97488262331</v>
      </c>
      <c r="H39" s="14"/>
      <c r="I39" s="14">
        <f>(Dateneingabe!$D$9-Dateneingabe!$D$22)*E39+Dateneingabe!$D$17+Dateneingabe!$D$18</f>
        <v>2715.1854480921247</v>
      </c>
      <c r="J39" s="14">
        <f t="shared" si="2"/>
        <v>84907.90620109305</v>
      </c>
      <c r="L39" s="5">
        <f t="shared" si="0"/>
        <v>38171.068681530262</v>
      </c>
    </row>
    <row r="40" spans="1:12" x14ac:dyDescent="0.35">
      <c r="A40">
        <v>35</v>
      </c>
      <c r="B40">
        <f>B39+Dateneingabe!$I$12+Dateneingabe!$I$13</f>
        <v>161500</v>
      </c>
      <c r="E40" s="10">
        <f>E39+(E39*Dateneingabe!$D$12/100)</f>
        <v>0.87319566282158689</v>
      </c>
      <c r="F40" s="14">
        <f>Dateneingabe!$D$9*E40</f>
        <v>5239.1739769295218</v>
      </c>
      <c r="G40" s="14">
        <f t="shared" si="1"/>
        <v>128318.14885955284</v>
      </c>
      <c r="H40" s="14"/>
      <c r="I40" s="14">
        <f>(Dateneingabe!$D$9-Dateneingabe!$D$22)*E40+Dateneingabe!$D$17+Dateneingabe!$D$18</f>
        <v>2757.9891570539671</v>
      </c>
      <c r="J40" s="14">
        <f t="shared" si="2"/>
        <v>87665.895358147012</v>
      </c>
      <c r="L40" s="5">
        <f t="shared" si="0"/>
        <v>40652.253501405823</v>
      </c>
    </row>
    <row r="41" spans="1:12" x14ac:dyDescent="0.35">
      <c r="A41">
        <v>36</v>
      </c>
      <c r="B41">
        <f>B40+Dateneingabe!$I$12+Dateneingabe!$I$13</f>
        <v>162400</v>
      </c>
      <c r="E41" s="10">
        <f>E40+(E40*Dateneingabe!$D$12/100)</f>
        <v>0.8906595760780186</v>
      </c>
      <c r="F41" s="14">
        <f>Dateneingabe!$D$9*E41</f>
        <v>5343.9574564681116</v>
      </c>
      <c r="G41" s="14">
        <f t="shared" si="1"/>
        <v>133662.10631602095</v>
      </c>
      <c r="H41" s="14"/>
      <c r="I41" s="14">
        <f>(Dateneingabe!$D$9-Dateneingabe!$D$22)*E41+Dateneingabe!$D$17+Dateneingabe!$D$18</f>
        <v>2801.6489401950466</v>
      </c>
      <c r="J41" s="14">
        <f t="shared" si="2"/>
        <v>90467.544298342065</v>
      </c>
      <c r="L41" s="5">
        <f t="shared" si="0"/>
        <v>43194.56201767888</v>
      </c>
    </row>
    <row r="42" spans="1:12" x14ac:dyDescent="0.35">
      <c r="A42">
        <v>37</v>
      </c>
      <c r="B42">
        <f>B41+Dateneingabe!$I$12+Dateneingabe!$I$13</f>
        <v>163300</v>
      </c>
      <c r="E42" s="10">
        <f>E41+(E41*Dateneingabe!$D$12/100)</f>
        <v>0.90847276759957896</v>
      </c>
      <c r="F42" s="14">
        <f>Dateneingabe!$D$9*E42</f>
        <v>5450.8366055974739</v>
      </c>
      <c r="G42" s="14">
        <f t="shared" si="1"/>
        <v>139112.94292161841</v>
      </c>
      <c r="H42" s="14"/>
      <c r="I42" s="14">
        <f>(Dateneingabe!$D$9-Dateneingabe!$D$22)*E42+Dateneingabe!$D$17+Dateneingabe!$D$18</f>
        <v>2846.1819189989474</v>
      </c>
      <c r="J42" s="14">
        <f t="shared" si="2"/>
        <v>93313.726217341013</v>
      </c>
      <c r="L42" s="5">
        <f t="shared" si="0"/>
        <v>45799.216704277394</v>
      </c>
    </row>
    <row r="43" spans="1:12" x14ac:dyDescent="0.35">
      <c r="A43">
        <v>38</v>
      </c>
      <c r="B43">
        <f>B42+Dateneingabe!$I$12+Dateneingabe!$I$13</f>
        <v>164200</v>
      </c>
      <c r="E43" s="10">
        <f>E42+(E42*Dateneingabe!$D$12/100)</f>
        <v>0.9266422229515705</v>
      </c>
      <c r="F43" s="14">
        <f>Dateneingabe!$D$9*E43</f>
        <v>5559.8533377094227</v>
      </c>
      <c r="G43" s="14">
        <f t="shared" si="1"/>
        <v>144672.79625932782</v>
      </c>
      <c r="H43" s="14"/>
      <c r="I43" s="14">
        <f>(Dateneingabe!$D$9-Dateneingabe!$D$22)*E43+Dateneingabe!$D$17+Dateneingabe!$D$18</f>
        <v>2891.6055573789263</v>
      </c>
      <c r="J43" s="14">
        <f t="shared" si="2"/>
        <v>96205.331774719933</v>
      </c>
      <c r="L43" s="5">
        <f t="shared" si="0"/>
        <v>48467.464484607888</v>
      </c>
    </row>
    <row r="44" spans="1:12" x14ac:dyDescent="0.35">
      <c r="A44">
        <v>39</v>
      </c>
      <c r="B44">
        <f>B43+Dateneingabe!$I$12+Dateneingabe!$I$13</f>
        <v>165100</v>
      </c>
      <c r="E44" s="10">
        <f>E43+(E43*Dateneingabe!$D$12/100)</f>
        <v>0.94517506741060187</v>
      </c>
      <c r="F44" s="14">
        <f>Dateneingabe!$D$9*E44</f>
        <v>5671.0504044636109</v>
      </c>
      <c r="G44" s="14">
        <f t="shared" si="1"/>
        <v>150343.84666379142</v>
      </c>
      <c r="H44" s="14"/>
      <c r="I44" s="14">
        <f>(Dateneingabe!$D$9-Dateneingabe!$D$22)*E44+Dateneingabe!$D$17+Dateneingabe!$D$18</f>
        <v>2937.9376685265047</v>
      </c>
      <c r="J44" s="14">
        <f t="shared" si="2"/>
        <v>99143.269443246434</v>
      </c>
      <c r="L44" s="5">
        <f t="shared" si="0"/>
        <v>51200.57722054499</v>
      </c>
    </row>
    <row r="45" spans="1:12" x14ac:dyDescent="0.35">
      <c r="A45">
        <v>40</v>
      </c>
      <c r="B45">
        <f>B44+Dateneingabe!$I$12+Dateneingabe!$I$13</f>
        <v>166000</v>
      </c>
      <c r="E45" s="10">
        <f>E44+(E44*Dateneingabe!$D$12/100)</f>
        <v>0.96407856875881393</v>
      </c>
      <c r="F45" s="14">
        <f>Dateneingabe!$D$9*E45</f>
        <v>5784.4714125528835</v>
      </c>
      <c r="G45" s="14">
        <f t="shared" si="1"/>
        <v>156128.31807634429</v>
      </c>
      <c r="H45" s="14"/>
      <c r="I45" s="14">
        <f>(Dateneingabe!$D$9-Dateneingabe!$D$22)*E45+Dateneingabe!$D$17+Dateneingabe!$D$18</f>
        <v>2985.1964218970347</v>
      </c>
      <c r="J45" s="14">
        <f t="shared" si="2"/>
        <v>102128.46586514347</v>
      </c>
      <c r="L45" s="5">
        <f t="shared" si="0"/>
        <v>53999.852211200821</v>
      </c>
    </row>
    <row r="46" spans="1:12" x14ac:dyDescent="0.35">
      <c r="A46">
        <v>41</v>
      </c>
      <c r="B46">
        <f>B45+Dateneingabe!$I$12+Dateneingabe!$I$13</f>
        <v>166900</v>
      </c>
      <c r="E46" s="10">
        <f>E45+(E45*Dateneingabe!$D$12/100)</f>
        <v>0.9833601401339902</v>
      </c>
      <c r="F46" s="14">
        <f>Dateneingabe!$D$9*E46</f>
        <v>5900.160840803941</v>
      </c>
      <c r="G46" s="14">
        <f t="shared" si="1"/>
        <v>162028.47891714823</v>
      </c>
      <c r="H46" s="14"/>
      <c r="I46" s="14">
        <f>(Dateneingabe!$D$9-Dateneingabe!$D$22)*E46+Dateneingabe!$D$17+Dateneingabe!$D$18</f>
        <v>3033.4003503349754</v>
      </c>
      <c r="J46" s="14">
        <f t="shared" si="2"/>
        <v>105161.86621547845</v>
      </c>
      <c r="L46" s="5">
        <f t="shared" si="0"/>
        <v>56866.612701669772</v>
      </c>
    </row>
    <row r="47" spans="1:12" x14ac:dyDescent="0.35">
      <c r="A47">
        <v>42</v>
      </c>
      <c r="B47">
        <f>B46+Dateneingabe!$I$12+Dateneingabe!$I$13</f>
        <v>167800</v>
      </c>
      <c r="E47" s="10">
        <f>E46+(E46*Dateneingabe!$D$12/100)</f>
        <v>1.0030273429366701</v>
      </c>
      <c r="F47" s="14">
        <f>Dateneingabe!$D$9*E47</f>
        <v>6018.1640576200207</v>
      </c>
      <c r="G47" s="14">
        <f t="shared" si="1"/>
        <v>168046.64297476824</v>
      </c>
      <c r="H47" s="14"/>
      <c r="I47" s="14">
        <f>(Dateneingabe!$D$9-Dateneingabe!$D$22)*E47+Dateneingabe!$D$17+Dateneingabe!$D$18</f>
        <v>3082.568357341675</v>
      </c>
      <c r="J47" s="14">
        <f t="shared" si="2"/>
        <v>108244.43457282013</v>
      </c>
      <c r="L47" s="5">
        <f t="shared" si="0"/>
        <v>59802.208401948112</v>
      </c>
    </row>
    <row r="48" spans="1:12" x14ac:dyDescent="0.35">
      <c r="A48">
        <v>43</v>
      </c>
      <c r="B48">
        <f>B47+Dateneingabe!$I$12+Dateneingabe!$I$13</f>
        <v>168700</v>
      </c>
      <c r="E48" s="10">
        <f>E47+(E47*Dateneingabe!$D$12/100)</f>
        <v>1.0230878897954034</v>
      </c>
      <c r="F48" s="14">
        <f>Dateneingabe!$D$9*E48</f>
        <v>6138.527338772421</v>
      </c>
      <c r="G48" s="14">
        <f t="shared" si="1"/>
        <v>174185.17031354067</v>
      </c>
      <c r="H48" s="14"/>
      <c r="I48" s="14">
        <f>(Dateneingabe!$D$9-Dateneingabe!$D$22)*E48+Dateneingabe!$D$17+Dateneingabe!$D$18</f>
        <v>3132.7197244885087</v>
      </c>
      <c r="J48" s="14">
        <f t="shared" si="2"/>
        <v>111377.15429730863</v>
      </c>
      <c r="L48" s="5">
        <f t="shared" si="0"/>
        <v>62808.016016232039</v>
      </c>
    </row>
    <row r="49" spans="1:12" x14ac:dyDescent="0.35">
      <c r="A49">
        <v>44</v>
      </c>
      <c r="B49">
        <f>B48+Dateneingabe!$I$12+Dateneingabe!$I$13</f>
        <v>169600</v>
      </c>
      <c r="E49" s="10">
        <f>E48+(E48*Dateneingabe!$D$12/100)</f>
        <v>1.0435496475913115</v>
      </c>
      <c r="F49" s="14">
        <f>Dateneingabe!$D$9*E49</f>
        <v>6261.2978855478696</v>
      </c>
      <c r="G49" s="14">
        <f t="shared" si="1"/>
        <v>180446.46819908853</v>
      </c>
      <c r="H49" s="14"/>
      <c r="I49" s="14">
        <f>(Dateneingabe!$D$9-Dateneingabe!$D$22)*E49+Dateneingabe!$D$17+Dateneingabe!$D$18</f>
        <v>3183.8741189782786</v>
      </c>
      <c r="J49" s="14">
        <f t="shared" si="2"/>
        <v>114561.02841628691</v>
      </c>
      <c r="L49" s="5">
        <f t="shared" si="0"/>
        <v>65885.439782801623</v>
      </c>
    </row>
    <row r="50" spans="1:12" x14ac:dyDescent="0.35">
      <c r="A50">
        <v>45</v>
      </c>
      <c r="B50">
        <f>B49+Dateneingabe!$I$12+Dateneingabe!$I$13</f>
        <v>170500</v>
      </c>
      <c r="E50" s="10">
        <f>E49+(E49*Dateneingabe!$D$12/100)</f>
        <v>1.0644206405431378</v>
      </c>
      <c r="F50" s="14">
        <f>Dateneingabe!$D$9*E50</f>
        <v>6386.5238432588267</v>
      </c>
      <c r="G50" s="14">
        <f t="shared" si="1"/>
        <v>186832.99204234735</v>
      </c>
      <c r="H50" s="14"/>
      <c r="I50" s="14">
        <f>(Dateneingabe!$D$9-Dateneingabe!$D$22)*E50+Dateneingabe!$D$17+Dateneingabe!$D$18</f>
        <v>3236.0516013578444</v>
      </c>
      <c r="J50" s="14">
        <f t="shared" si="2"/>
        <v>117797.08001764475</v>
      </c>
      <c r="L50" s="5">
        <f t="shared" si="0"/>
        <v>69035.9120247026</v>
      </c>
    </row>
    <row r="51" spans="1:12" x14ac:dyDescent="0.35">
      <c r="A51">
        <v>46</v>
      </c>
      <c r="B51">
        <f>B50+Dateneingabe!$I$12+Dateneingabe!$I$13</f>
        <v>171400</v>
      </c>
      <c r="E51" s="10">
        <f>E50+(E50*Dateneingabe!$D$12/100)</f>
        <v>1.0857090533540006</v>
      </c>
      <c r="F51" s="14">
        <f>Dateneingabe!$D$9*E51</f>
        <v>6514.2543201240032</v>
      </c>
      <c r="G51" s="14">
        <f t="shared" si="1"/>
        <v>193347.24636247134</v>
      </c>
      <c r="H51" s="14"/>
      <c r="I51" s="14">
        <f>(Dateneingabe!$D$9-Dateneingabe!$D$22)*E51+Dateneingabe!$D$17+Dateneingabe!$D$18</f>
        <v>3289.2726333850014</v>
      </c>
      <c r="J51" s="14">
        <f t="shared" si="2"/>
        <v>121086.35265102975</v>
      </c>
      <c r="L51" s="5">
        <f t="shared" si="0"/>
        <v>72260.893711441589</v>
      </c>
    </row>
    <row r="52" spans="1:12" x14ac:dyDescent="0.35">
      <c r="A52">
        <v>47</v>
      </c>
      <c r="B52">
        <f>B51+Dateneingabe!$I$12+Dateneingabe!$I$13</f>
        <v>172300</v>
      </c>
      <c r="E52" s="10">
        <f>E51+(E51*Dateneingabe!$D$12/100)</f>
        <v>1.1074232344210806</v>
      </c>
      <c r="F52" s="14">
        <f>Dateneingabe!$D$9*E52</f>
        <v>6644.5394065264836</v>
      </c>
      <c r="G52" s="14">
        <f t="shared" si="1"/>
        <v>199991.78576899783</v>
      </c>
      <c r="H52" s="14"/>
      <c r="I52" s="14">
        <f>(Dateneingabe!$D$9-Dateneingabe!$D$22)*E52+Dateneingabe!$D$17+Dateneingabe!$D$18</f>
        <v>3343.5580860527016</v>
      </c>
      <c r="J52" s="14">
        <f t="shared" si="2"/>
        <v>124429.91073708245</v>
      </c>
      <c r="L52" s="5">
        <f t="shared" si="0"/>
        <v>75561.875031915377</v>
      </c>
    </row>
    <row r="53" spans="1:12" x14ac:dyDescent="0.35">
      <c r="A53">
        <v>48</v>
      </c>
      <c r="B53">
        <f>B52+Dateneingabe!$I$12+Dateneingabe!$I$13</f>
        <v>173200</v>
      </c>
      <c r="E53" s="10">
        <f>E52+(E52*Dateneingabe!$D$12/100)</f>
        <v>1.1295716991095022</v>
      </c>
      <c r="F53" s="14">
        <f>Dateneingabe!$D$9*E53</f>
        <v>6777.4301946570131</v>
      </c>
      <c r="G53" s="14">
        <f t="shared" si="1"/>
        <v>206769.21596365483</v>
      </c>
      <c r="H53" s="14"/>
      <c r="I53" s="14">
        <f>(Dateneingabe!$D$9-Dateneingabe!$D$22)*E53+Dateneingabe!$D$17+Dateneingabe!$D$18</f>
        <v>3398.9292477737554</v>
      </c>
      <c r="J53" s="14">
        <f t="shared" si="2"/>
        <v>127828.83998485621</v>
      </c>
      <c r="L53" s="5">
        <f t="shared" si="0"/>
        <v>78940.37597879862</v>
      </c>
    </row>
    <row r="54" spans="1:12" x14ac:dyDescent="0.35">
      <c r="A54">
        <v>49</v>
      </c>
      <c r="B54">
        <f>B53+Dateneingabe!$I$12+Dateneingabe!$I$13</f>
        <v>174100</v>
      </c>
      <c r="E54" s="10">
        <f>E53+(E53*Dateneingabe!$D$12/100)</f>
        <v>1.1521631330916922</v>
      </c>
      <c r="F54" s="14">
        <f>Dateneingabe!$D$9*E54</f>
        <v>6912.9787985501525</v>
      </c>
      <c r="G54" s="14">
        <f t="shared" si="1"/>
        <v>213682.19476220498</v>
      </c>
      <c r="H54" s="14"/>
      <c r="I54" s="14">
        <f>(Dateneingabe!$D$9-Dateneingabe!$D$22)*E54+Dateneingabe!$D$17+Dateneingabe!$D$18</f>
        <v>3455.4078327292304</v>
      </c>
      <c r="J54" s="14">
        <f t="shared" si="2"/>
        <v>131284.24781758545</v>
      </c>
      <c r="L54" s="5">
        <f t="shared" si="0"/>
        <v>82397.946944619529</v>
      </c>
    </row>
    <row r="55" spans="1:12" x14ac:dyDescent="0.35">
      <c r="A55">
        <v>50</v>
      </c>
      <c r="B55">
        <f>B54+Dateneingabe!$I$12+Dateneingabe!$I$13</f>
        <v>175000</v>
      </c>
      <c r="E55" s="10">
        <f>E54+(E54*Dateneingabe!$D$12/100)</f>
        <v>1.1752063957535259</v>
      </c>
      <c r="F55" s="14">
        <f>Dateneingabe!$D$9*E55</f>
        <v>7051.2383745211555</v>
      </c>
      <c r="G55" s="14">
        <f t="shared" si="1"/>
        <v>220733.43313672615</v>
      </c>
      <c r="H55" s="14"/>
      <c r="I55" s="14">
        <f>(Dateneingabe!$D$9-Dateneingabe!$D$22)*E55+Dateneingabe!$D$17+Dateneingabe!$D$18</f>
        <v>3513.0159893838149</v>
      </c>
      <c r="J55" s="14">
        <f t="shared" si="2"/>
        <v>134797.26380696928</v>
      </c>
      <c r="L55" s="5">
        <f t="shared" si="0"/>
        <v>85936.169329756871</v>
      </c>
    </row>
    <row r="56" spans="1:12" x14ac:dyDescent="0.35">
      <c r="A56">
        <v>51</v>
      </c>
      <c r="B56">
        <f>B55+Dateneingabe!$I$12+Dateneingabe!$I$13</f>
        <v>175900</v>
      </c>
      <c r="E56" s="10">
        <f>E55+(E55*Dateneingabe!$D$12/100)</f>
        <v>1.1987105236685964</v>
      </c>
      <c r="F56" s="14">
        <f>Dateneingabe!$D$9*E56</f>
        <v>7192.2631420115786</v>
      </c>
      <c r="G56" s="14">
        <f t="shared" si="1"/>
        <v>227925.69627873771</v>
      </c>
      <c r="H56" s="14"/>
      <c r="I56" s="14">
        <f>(Dateneingabe!$D$9-Dateneingabe!$D$22)*E56+Dateneingabe!$D$17+Dateneingabe!$D$18</f>
        <v>3571.776309171491</v>
      </c>
      <c r="J56" s="14">
        <f t="shared" si="2"/>
        <v>138369.04011614076</v>
      </c>
      <c r="L56" s="5">
        <f t="shared" si="0"/>
        <v>89556.656162596948</v>
      </c>
    </row>
    <row r="57" spans="1:12" x14ac:dyDescent="0.35">
      <c r="A57">
        <v>52</v>
      </c>
      <c r="B57">
        <f>B56+Dateneingabe!$I$12+Dateneingabe!$I$13</f>
        <v>176800</v>
      </c>
      <c r="E57" s="10">
        <f>E56+(E56*Dateneingabe!$D$12/100)</f>
        <v>1.2226847341419684</v>
      </c>
      <c r="F57" s="14">
        <f>Dateneingabe!$D$9*E57</f>
        <v>7336.1084048518105</v>
      </c>
      <c r="G57" s="14">
        <f t="shared" si="1"/>
        <v>235261.80468358952</v>
      </c>
      <c r="H57" s="14"/>
      <c r="I57" s="14">
        <f>(Dateneingabe!$D$9-Dateneingabe!$D$22)*E57+Dateneingabe!$D$17+Dateneingabe!$D$18</f>
        <v>3631.7118353549213</v>
      </c>
      <c r="J57" s="14">
        <f t="shared" si="2"/>
        <v>142000.75195149568</v>
      </c>
      <c r="L57" s="5">
        <f t="shared" si="0"/>
        <v>93261.052732093842</v>
      </c>
    </row>
    <row r="58" spans="1:12" x14ac:dyDescent="0.35">
      <c r="A58">
        <v>53</v>
      </c>
      <c r="B58">
        <f>B57+Dateneingabe!$I$12+Dateneingabe!$I$13</f>
        <v>177700</v>
      </c>
      <c r="E58" s="10">
        <f>E57+(E57*Dateneingabe!$D$12/100)</f>
        <v>1.2471384288248077</v>
      </c>
      <c r="F58" s="14">
        <f>Dateneingabe!$D$9*E58</f>
        <v>7482.8305729488466</v>
      </c>
      <c r="G58" s="14">
        <f t="shared" si="1"/>
        <v>242744.63525653837</v>
      </c>
      <c r="H58" s="14"/>
      <c r="I58" s="14">
        <f>(Dateneingabe!$D$9-Dateneingabe!$D$22)*E58+Dateneingabe!$D$17+Dateneingabe!$D$18</f>
        <v>3692.8460720620192</v>
      </c>
      <c r="J58" s="14">
        <f t="shared" si="2"/>
        <v>145693.59802355769</v>
      </c>
      <c r="L58" s="5">
        <f t="shared" si="0"/>
        <v>97051.037232980685</v>
      </c>
    </row>
    <row r="59" spans="1:12" x14ac:dyDescent="0.35">
      <c r="A59">
        <v>54</v>
      </c>
      <c r="B59">
        <f>B58+Dateneingabe!$I$12+Dateneingabe!$I$13</f>
        <v>178600</v>
      </c>
      <c r="E59" s="10">
        <f>E58+(E58*Dateneingabe!$D$12/100)</f>
        <v>1.272081197401304</v>
      </c>
      <c r="F59" s="14">
        <f>Dateneingabe!$D$9*E59</f>
        <v>7632.4871844078243</v>
      </c>
      <c r="G59" s="14">
        <f t="shared" si="1"/>
        <v>250377.1224409462</v>
      </c>
      <c r="H59" s="14"/>
      <c r="I59" s="14">
        <f>(Dateneingabe!$D$9-Dateneingabe!$D$22)*E59+Dateneingabe!$D$17+Dateneingabe!$D$18</f>
        <v>3755.2029935032601</v>
      </c>
      <c r="J59" s="14">
        <f t="shared" si="2"/>
        <v>149448.80101706093</v>
      </c>
      <c r="L59" s="5">
        <f t="shared" si="0"/>
        <v>100928.32142388527</v>
      </c>
    </row>
    <row r="60" spans="1:12" x14ac:dyDescent="0.35">
      <c r="A60">
        <v>55</v>
      </c>
      <c r="B60">
        <f>B59+Dateneingabe!$I$12+Dateneingabe!$I$13</f>
        <v>179500</v>
      </c>
      <c r="E60" s="10">
        <f>E59+(E59*Dateneingabe!$D$12/100)</f>
        <v>1.2975228213493302</v>
      </c>
      <c r="F60" s="14">
        <f>Dateneingabe!$D$9*E60</f>
        <v>7785.1369280959807</v>
      </c>
      <c r="G60" s="14">
        <f t="shared" si="1"/>
        <v>258162.25936904218</v>
      </c>
      <c r="H60" s="14"/>
      <c r="I60" s="14">
        <f>(Dateneingabe!$D$9-Dateneingabe!$D$22)*E60+Dateneingabe!$D$17+Dateneingabe!$D$18</f>
        <v>3818.8070533733253</v>
      </c>
      <c r="J60" s="14">
        <f t="shared" si="2"/>
        <v>153267.60807043425</v>
      </c>
      <c r="L60" s="5">
        <f t="shared" si="0"/>
        <v>104894.65129860793</v>
      </c>
    </row>
    <row r="61" spans="1:12" x14ac:dyDescent="0.35">
      <c r="A61">
        <v>56</v>
      </c>
      <c r="B61">
        <f>B60+Dateneingabe!$I$12+Dateneingabe!$I$13</f>
        <v>180400</v>
      </c>
      <c r="E61" s="10">
        <f>E60+(E60*Dateneingabe!$D$12/100)</f>
        <v>1.3234732777763167</v>
      </c>
      <c r="F61" s="14">
        <f>Dateneingabe!$D$9*E61</f>
        <v>7940.8396666579001</v>
      </c>
      <c r="G61" s="14">
        <f t="shared" si="1"/>
        <v>266103.09903570008</v>
      </c>
      <c r="H61" s="14"/>
      <c r="I61" s="14">
        <f>(Dateneingabe!$D$9-Dateneingabe!$D$22)*E61+Dateneingabe!$D$17+Dateneingabe!$D$18</f>
        <v>3883.6831944407918</v>
      </c>
      <c r="J61" s="14">
        <f t="shared" si="2"/>
        <v>157151.29126487504</v>
      </c>
      <c r="L61" s="5">
        <f t="shared" si="0"/>
        <v>108951.80777082505</v>
      </c>
    </row>
    <row r="62" spans="1:12" x14ac:dyDescent="0.35">
      <c r="A62">
        <v>57</v>
      </c>
      <c r="B62">
        <f>B61+Dateneingabe!$I$12+Dateneingabe!$I$13</f>
        <v>181300</v>
      </c>
      <c r="E62" s="10">
        <f>E61+(E61*Dateneingabe!$D$12/100)</f>
        <v>1.3499427433318432</v>
      </c>
      <c r="F62" s="14">
        <f>Dateneingabe!$D$9*E62</f>
        <v>8099.6564599910589</v>
      </c>
      <c r="G62" s="14">
        <f t="shared" si="1"/>
        <v>274202.75549569115</v>
      </c>
      <c r="H62" s="14"/>
      <c r="I62" s="14">
        <f>(Dateneingabe!$D$9-Dateneingabe!$D$22)*E62+Dateneingabe!$D$17+Dateneingabe!$D$18</f>
        <v>3949.8568583296078</v>
      </c>
      <c r="J62" s="14">
        <f t="shared" si="2"/>
        <v>161101.14812320465</v>
      </c>
      <c r="L62" s="5">
        <f t="shared" si="0"/>
        <v>113101.6073724865</v>
      </c>
    </row>
    <row r="63" spans="1:12" x14ac:dyDescent="0.35">
      <c r="A63">
        <v>58</v>
      </c>
      <c r="B63">
        <f>B62+Dateneingabe!$I$12+Dateneingabe!$I$13</f>
        <v>182200</v>
      </c>
      <c r="E63" s="10">
        <f>E62+(E62*Dateneingabe!$D$12/100)</f>
        <v>1.3769415981984801</v>
      </c>
      <c r="F63" s="14">
        <f>Dateneingabe!$D$9*E63</f>
        <v>8261.6495891908799</v>
      </c>
      <c r="G63" s="14">
        <f t="shared" si="1"/>
        <v>282464.40508488205</v>
      </c>
      <c r="H63" s="14"/>
      <c r="I63" s="14">
        <f>(Dateneingabe!$D$9-Dateneingabe!$D$22)*E63+Dateneingabe!$D$17+Dateneingabe!$D$18</f>
        <v>4017.3539954962002</v>
      </c>
      <c r="J63" s="14">
        <f t="shared" si="2"/>
        <v>165118.50211870085</v>
      </c>
      <c r="L63" s="5">
        <f t="shared" si="0"/>
        <v>117345.90296618119</v>
      </c>
    </row>
    <row r="64" spans="1:12" x14ac:dyDescent="0.35">
      <c r="A64">
        <v>59</v>
      </c>
      <c r="B64">
        <f>B63+Dateneingabe!$I$12+Dateneingabe!$I$13</f>
        <v>183100</v>
      </c>
      <c r="E64" s="10">
        <f>E63+(E63*Dateneingabe!$D$12/100)</f>
        <v>1.4044804301624496</v>
      </c>
      <c r="F64" s="14">
        <f>Dateneingabe!$D$9*E64</f>
        <v>8426.8825809746977</v>
      </c>
      <c r="G64" s="14">
        <f t="shared" si="1"/>
        <v>290891.28766585677</v>
      </c>
      <c r="H64" s="14"/>
      <c r="I64" s="14">
        <f>(Dateneingabe!$D$9-Dateneingabe!$D$22)*E64+Dateneingabe!$D$17+Dateneingabe!$D$18</f>
        <v>4086.2010754061239</v>
      </c>
      <c r="J64" s="14">
        <f t="shared" si="2"/>
        <v>169204.70319410699</v>
      </c>
      <c r="L64" s="5">
        <f t="shared" si="0"/>
        <v>121686.58447174978</v>
      </c>
    </row>
    <row r="65" spans="1:12" x14ac:dyDescent="0.35">
      <c r="A65">
        <v>60</v>
      </c>
      <c r="B65">
        <f>B64+Dateneingabe!$I$12+Dateneingabe!$I$13</f>
        <v>184000</v>
      </c>
      <c r="E65" s="10">
        <f>E64+(E64*Dateneingabe!$D$12/100)</f>
        <v>1.4325700387656986</v>
      </c>
      <c r="F65" s="14">
        <f>Dateneingabe!$D$9*E65</f>
        <v>8595.4202325941915</v>
      </c>
      <c r="G65" s="14">
        <f t="shared" si="1"/>
        <v>299486.70789845096</v>
      </c>
      <c r="H65" s="14"/>
      <c r="I65" s="14">
        <f>(Dateneingabe!$D$9-Dateneingabe!$D$22)*E65+Dateneingabe!$D$17+Dateneingabe!$D$18</f>
        <v>4156.4250969142468</v>
      </c>
      <c r="J65" s="14">
        <f t="shared" si="2"/>
        <v>173361.12829102125</v>
      </c>
      <c r="L65" s="5">
        <f t="shared" si="0"/>
        <v>126125.57960742971</v>
      </c>
    </row>
    <row r="66" spans="1:12" x14ac:dyDescent="0.35">
      <c r="A66">
        <v>61</v>
      </c>
      <c r="B66">
        <f>B65+Dateneingabe!$I$12+Dateneingabe!$I$13</f>
        <v>184900</v>
      </c>
      <c r="E66" s="10">
        <f>E65+(E65*Dateneingabe!$D$12/100)</f>
        <v>1.4612214395410126</v>
      </c>
      <c r="F66" s="14">
        <f>Dateneingabe!$D$9*E66</f>
        <v>8767.3286372460752</v>
      </c>
      <c r="G66" s="14">
        <f t="shared" si="1"/>
        <v>308254.03653569706</v>
      </c>
      <c r="H66" s="14"/>
      <c r="I66" s="14">
        <f>(Dateneingabe!$D$9-Dateneingabe!$D$22)*E66+Dateneingabe!$D$17+Dateneingabe!$D$18</f>
        <v>4228.0535988525316</v>
      </c>
      <c r="J66" s="14">
        <f t="shared" si="2"/>
        <v>177589.18188987378</v>
      </c>
      <c r="L66" s="5">
        <f t="shared" si="0"/>
        <v>130664.85464582327</v>
      </c>
    </row>
    <row r="67" spans="1:12" x14ac:dyDescent="0.35">
      <c r="A67">
        <v>62</v>
      </c>
      <c r="B67">
        <f>B66+Dateneingabe!$I$12+Dateneingabe!$I$13</f>
        <v>185800</v>
      </c>
      <c r="E67" s="10">
        <f>E66+(E66*Dateneingabe!$D$12/100)</f>
        <v>1.4904458683318329</v>
      </c>
      <c r="F67" s="14">
        <f>Dateneingabe!$D$9*E67</f>
        <v>8942.6752099909972</v>
      </c>
      <c r="G67" s="14">
        <f t="shared" si="1"/>
        <v>317196.71174568805</v>
      </c>
      <c r="H67" s="14"/>
      <c r="I67" s="14">
        <f>(Dateneingabe!$D$9-Dateneingabe!$D$22)*E67+Dateneingabe!$D$17+Dateneingabe!$D$18</f>
        <v>4301.1146708295819</v>
      </c>
      <c r="J67" s="14">
        <f t="shared" si="2"/>
        <v>181890.29656070337</v>
      </c>
      <c r="L67" s="5">
        <f t="shared" si="0"/>
        <v>135306.41518498468</v>
      </c>
    </row>
    <row r="68" spans="1:12" x14ac:dyDescent="0.35">
      <c r="A68">
        <v>63</v>
      </c>
      <c r="B68">
        <f>B67+Dateneingabe!$I$12+Dateneingabe!$I$13</f>
        <v>186700</v>
      </c>
      <c r="E68" s="10">
        <f>E67+(E67*Dateneingabe!$D$12/100)</f>
        <v>1.5202547856984696</v>
      </c>
      <c r="F68" s="14">
        <f>Dateneingabe!$D$9*E68</f>
        <v>9121.5287141908175</v>
      </c>
      <c r="G68" s="14">
        <f t="shared" si="1"/>
        <v>326318.24045987887</v>
      </c>
      <c r="H68" s="14"/>
      <c r="I68" s="14">
        <f>(Dateneingabe!$D$9-Dateneingabe!$D$22)*E68+Dateneingabe!$D$17+Dateneingabe!$D$18</f>
        <v>4375.6369642461741</v>
      </c>
      <c r="J68" s="14">
        <f t="shared" si="2"/>
        <v>186265.93352494953</v>
      </c>
      <c r="L68" s="5">
        <f t="shared" si="0"/>
        <v>140052.30693492934</v>
      </c>
    </row>
    <row r="69" spans="1:12" x14ac:dyDescent="0.35">
      <c r="A69">
        <v>64</v>
      </c>
      <c r="B69">
        <f>B68+Dateneingabe!$I$12+Dateneingabe!$I$13</f>
        <v>187600</v>
      </c>
      <c r="E69" s="10">
        <f>E68+(E68*Dateneingabe!$D$12/100)</f>
        <v>1.550659881412439</v>
      </c>
      <c r="F69" s="14">
        <f>Dateneingabe!$D$9*E69</f>
        <v>9303.9592884746344</v>
      </c>
      <c r="G69" s="14">
        <f t="shared" si="1"/>
        <v>335622.19974835351</v>
      </c>
      <c r="H69" s="14"/>
      <c r="I69" s="14">
        <f>(Dateneingabe!$D$9-Dateneingabe!$D$22)*E69+Dateneingabe!$D$17+Dateneingabe!$D$18</f>
        <v>4451.6497035310977</v>
      </c>
      <c r="J69" s="14">
        <f t="shared" si="2"/>
        <v>190717.58322848062</v>
      </c>
      <c r="L69" s="5">
        <f t="shared" si="0"/>
        <v>144904.61651987288</v>
      </c>
    </row>
    <row r="70" spans="1:12" x14ac:dyDescent="0.35">
      <c r="A70">
        <v>65</v>
      </c>
      <c r="B70">
        <f>B69+Dateneingabe!$I$12+Dateneingabe!$I$13</f>
        <v>188500</v>
      </c>
      <c r="E70" s="10">
        <f>E69+(E69*Dateneingabe!$D$12/100)</f>
        <v>1.5816730790406879</v>
      </c>
      <c r="F70" s="14">
        <f>Dateneingabe!$D$9*E70</f>
        <v>9490.0384742441274</v>
      </c>
      <c r="G70" s="14">
        <f t="shared" si="1"/>
        <v>345112.23822259763</v>
      </c>
      <c r="H70" s="14"/>
      <c r="I70" s="14">
        <f>(Dateneingabe!$D$9-Dateneingabe!$D$22)*E70+Dateneingabe!$D$17+Dateneingabe!$D$18</f>
        <v>4529.1826976017201</v>
      </c>
      <c r="J70" s="14">
        <f t="shared" si="2"/>
        <v>195246.76592608236</v>
      </c>
      <c r="L70" s="5">
        <f t="shared" si="0"/>
        <v>149865.47229651528</v>
      </c>
    </row>
    <row r="71" spans="1:12" x14ac:dyDescent="0.35">
      <c r="A71">
        <v>66</v>
      </c>
      <c r="B71">
        <f>B70+Dateneingabe!$I$12+Dateneingabe!$I$13</f>
        <v>189400</v>
      </c>
      <c r="E71" s="10">
        <f>E70+(E70*Dateneingabe!$D$12/100)</f>
        <v>1.6133065406215017</v>
      </c>
      <c r="F71" s="14">
        <f>Dateneingabe!$D$9*E71</f>
        <v>9679.8392437290095</v>
      </c>
      <c r="G71" s="14">
        <f t="shared" si="1"/>
        <v>354792.07746632665</v>
      </c>
      <c r="H71" s="14"/>
      <c r="I71" s="14">
        <f>(Dateneingabe!$D$9-Dateneingabe!$D$22)*E71+Dateneingabe!$D$17+Dateneingabe!$D$18</f>
        <v>4608.2663515537542</v>
      </c>
      <c r="J71" s="14">
        <f t="shared" si="2"/>
        <v>199855.03227763611</v>
      </c>
      <c r="L71" s="5">
        <f t="shared" ref="L71:L105" si="3">G71-J71</f>
        <v>154937.04518869054</v>
      </c>
    </row>
    <row r="72" spans="1:12" x14ac:dyDescent="0.35">
      <c r="A72">
        <v>67</v>
      </c>
      <c r="B72">
        <f>B71+Dateneingabe!$I$12+Dateneingabe!$I$13</f>
        <v>190300</v>
      </c>
      <c r="E72" s="10">
        <f>E71+(E71*Dateneingabe!$D$12/100)</f>
        <v>1.6455726714339318</v>
      </c>
      <c r="F72" s="14">
        <f>Dateneingabe!$D$9*E72</f>
        <v>9873.4360286035917</v>
      </c>
      <c r="G72" s="14">
        <f t="shared" ref="G72:G75" si="4">G71+F72</f>
        <v>364665.51349493023</v>
      </c>
      <c r="H72" s="14"/>
      <c r="I72" s="14">
        <f>(Dateneingabe!$D$9-Dateneingabe!$D$22)*E72+Dateneingabe!$D$17+Dateneingabe!$D$18</f>
        <v>4688.9316785848296</v>
      </c>
      <c r="J72" s="14">
        <f t="shared" ref="J72:J75" si="5">J71+I72</f>
        <v>204543.96395622095</v>
      </c>
      <c r="L72" s="5">
        <f t="shared" si="3"/>
        <v>160121.54953870928</v>
      </c>
    </row>
    <row r="73" spans="1:12" x14ac:dyDescent="0.35">
      <c r="A73">
        <v>68</v>
      </c>
      <c r="B73">
        <f>B72+Dateneingabe!$I$12+Dateneingabe!$I$13</f>
        <v>191200</v>
      </c>
      <c r="E73" s="10">
        <f>E72+(E72*Dateneingabe!$D$12/100)</f>
        <v>1.6784841248626106</v>
      </c>
      <c r="F73" s="14">
        <f>Dateneingabe!$D$9*E73</f>
        <v>10070.904749175663</v>
      </c>
      <c r="G73" s="14">
        <f t="shared" si="4"/>
        <v>374736.41824410588</v>
      </c>
      <c r="H73" s="14"/>
      <c r="I73" s="14">
        <f>(Dateneingabe!$D$9-Dateneingabe!$D$22)*E73+Dateneingabe!$D$17+Dateneingabe!$D$18</f>
        <v>4771.210312156526</v>
      </c>
      <c r="J73" s="14">
        <f t="shared" si="5"/>
        <v>209315.17426837748</v>
      </c>
      <c r="L73" s="5">
        <f t="shared" si="3"/>
        <v>165421.2439757284</v>
      </c>
    </row>
    <row r="74" spans="1:12" x14ac:dyDescent="0.35">
      <c r="A74">
        <v>69</v>
      </c>
      <c r="B74">
        <f>B73+Dateneingabe!$I$12+Dateneingabe!$I$13</f>
        <v>192100</v>
      </c>
      <c r="E74" s="10">
        <f>E73+(E73*Dateneingabe!$D$12/100)</f>
        <v>1.7120538073598628</v>
      </c>
      <c r="F74" s="14">
        <f>Dateneingabe!$D$9*E74</f>
        <v>10272.322844159176</v>
      </c>
      <c r="G74" s="14">
        <f t="shared" si="4"/>
        <v>385008.74108826503</v>
      </c>
      <c r="H74" s="14"/>
      <c r="I74" s="14">
        <f>(Dateneingabe!$D$9-Dateneingabe!$D$22)*E74+Dateneingabe!$D$17+Dateneingabe!$D$18</f>
        <v>4855.1345183996573</v>
      </c>
      <c r="J74" s="14">
        <f t="shared" si="5"/>
        <v>214170.30878677714</v>
      </c>
      <c r="L74" s="5">
        <f t="shared" si="3"/>
        <v>170838.43230148789</v>
      </c>
    </row>
    <row r="75" spans="1:12" x14ac:dyDescent="0.35">
      <c r="A75">
        <v>70</v>
      </c>
      <c r="B75">
        <f>B74+Dateneingabe!$I$12+Dateneingabe!$I$13</f>
        <v>193000</v>
      </c>
      <c r="E75" s="10">
        <f>E74+(E74*Dateneingabe!$D$12/100)</f>
        <v>1.74629488350706</v>
      </c>
      <c r="F75" s="14">
        <f>Dateneingabe!$D$9*E75</f>
        <v>10477.769301042359</v>
      </c>
      <c r="G75" s="14">
        <f t="shared" si="4"/>
        <v>395486.5103893074</v>
      </c>
      <c r="H75" s="14"/>
      <c r="I75" s="14">
        <f>(Dateneingabe!$D$9-Dateneingabe!$D$22)*E75+Dateneingabe!$D$17+Dateneingabe!$D$18</f>
        <v>4940.7372087676504</v>
      </c>
      <c r="J75" s="14">
        <f t="shared" si="5"/>
        <v>219111.04599554479</v>
      </c>
      <c r="L75" s="5">
        <f t="shared" si="3"/>
        <v>176375.46439376261</v>
      </c>
    </row>
    <row r="76" spans="1:12" x14ac:dyDescent="0.35">
      <c r="A76">
        <v>71</v>
      </c>
      <c r="B76">
        <f>B75+Dateneingabe!$I$12+Dateneingabe!$I$13</f>
        <v>193900</v>
      </c>
      <c r="E76" s="10">
        <f>E75+(E75*Dateneingabe!$D$12/100)</f>
        <v>1.7812207811772012</v>
      </c>
      <c r="F76" s="14">
        <f>Dateneingabe!$D$9*E76</f>
        <v>10687.324687063207</v>
      </c>
      <c r="G76" s="14">
        <f t="shared" ref="G76:G105" si="6">G75+F76</f>
        <v>406173.83507637063</v>
      </c>
      <c r="H76" s="14"/>
      <c r="I76" s="14">
        <f>(Dateneingabe!$D$9-Dateneingabe!$D$22)*E76+Dateneingabe!$D$17+Dateneingabe!$D$18</f>
        <v>5028.051952943003</v>
      </c>
      <c r="J76" s="14">
        <f t="shared" ref="J76:J105" si="7">J75+I76</f>
        <v>224139.09794848779</v>
      </c>
      <c r="L76" s="5">
        <f t="shared" si="3"/>
        <v>182034.73712788284</v>
      </c>
    </row>
    <row r="77" spans="1:12" x14ac:dyDescent="0.35">
      <c r="A77">
        <v>72</v>
      </c>
      <c r="B77">
        <f>B76+Dateneingabe!$I$12+Dateneingabe!$I$13</f>
        <v>194800</v>
      </c>
      <c r="E77" s="10">
        <f>E76+(E76*Dateneingabe!$D$12/100)</f>
        <v>1.8168451968007453</v>
      </c>
      <c r="F77" s="14">
        <f>Dateneingabe!$D$9*E77</f>
        <v>10901.071180804473</v>
      </c>
      <c r="G77" s="14">
        <f t="shared" si="6"/>
        <v>417074.90625717508</v>
      </c>
      <c r="H77" s="14"/>
      <c r="I77" s="14">
        <f>(Dateneingabe!$D$9-Dateneingabe!$D$22)*E77+Dateneingabe!$D$17+Dateneingabe!$D$18</f>
        <v>5117.1129920018629</v>
      </c>
      <c r="J77" s="14">
        <f t="shared" si="7"/>
        <v>229256.21094048966</v>
      </c>
      <c r="L77" s="5">
        <f t="shared" si="3"/>
        <v>187818.69531668542</v>
      </c>
    </row>
    <row r="78" spans="1:12" x14ac:dyDescent="0.35">
      <c r="A78">
        <v>73</v>
      </c>
      <c r="B78">
        <f>B77+Dateneingabe!$I$12+Dateneingabe!$I$13</f>
        <v>195700</v>
      </c>
      <c r="E78" s="10">
        <f>E77+(E77*Dateneingabe!$D$12/100)</f>
        <v>1.8531821007367602</v>
      </c>
      <c r="F78" s="14">
        <f>Dateneingabe!$D$9*E78</f>
        <v>11119.092604420561</v>
      </c>
      <c r="G78" s="14">
        <f t="shared" si="6"/>
        <v>428193.99886159564</v>
      </c>
      <c r="H78" s="14"/>
      <c r="I78" s="14">
        <f>(Dateneingabe!$D$9-Dateneingabe!$D$22)*E78+Dateneingabe!$D$17+Dateneingabe!$D$18</f>
        <v>5207.9552518419005</v>
      </c>
      <c r="J78" s="14">
        <f t="shared" si="7"/>
        <v>234464.16619233156</v>
      </c>
      <c r="L78" s="5">
        <f t="shared" si="3"/>
        <v>193729.83266926408</v>
      </c>
    </row>
    <row r="79" spans="1:12" x14ac:dyDescent="0.35">
      <c r="A79">
        <v>74</v>
      </c>
      <c r="B79">
        <f>B78+Dateneingabe!$I$12+Dateneingabe!$I$13</f>
        <v>196600</v>
      </c>
      <c r="E79" s="10">
        <f>E78+(E78*Dateneingabe!$D$12/100)</f>
        <v>1.8902457427514954</v>
      </c>
      <c r="F79" s="14">
        <f>Dateneingabe!$D$9*E79</f>
        <v>11341.474456508971</v>
      </c>
      <c r="G79" s="14">
        <f t="shared" si="6"/>
        <v>439535.47331810463</v>
      </c>
      <c r="H79" s="14"/>
      <c r="I79" s="14">
        <f>(Dateneingabe!$D$9-Dateneingabe!$D$22)*E79+Dateneingabe!$D$17+Dateneingabe!$D$18</f>
        <v>5300.6143568787384</v>
      </c>
      <c r="J79" s="14">
        <f t="shared" si="7"/>
        <v>239764.78054921029</v>
      </c>
      <c r="L79" s="5">
        <f t="shared" si="3"/>
        <v>199770.69276889434</v>
      </c>
    </row>
    <row r="80" spans="1:12" x14ac:dyDescent="0.35">
      <c r="A80">
        <v>75</v>
      </c>
      <c r="B80">
        <f>B79+Dateneingabe!$I$12+Dateneingabe!$I$13</f>
        <v>197500</v>
      </c>
      <c r="E80" s="10">
        <f>E79+(E79*Dateneingabe!$D$12/100)</f>
        <v>1.9280506576065253</v>
      </c>
      <c r="F80" s="14">
        <f>Dateneingabe!$D$9*E80</f>
        <v>11568.303945639153</v>
      </c>
      <c r="G80" s="14">
        <f t="shared" si="6"/>
        <v>451103.7772637438</v>
      </c>
      <c r="H80" s="14"/>
      <c r="I80" s="14">
        <f>(Dateneingabe!$D$9-Dateneingabe!$D$22)*E80+Dateneingabe!$D$17+Dateneingabe!$D$18</f>
        <v>5395.1266440163135</v>
      </c>
      <c r="J80" s="14">
        <f t="shared" si="7"/>
        <v>245159.90719322659</v>
      </c>
      <c r="L80" s="5">
        <f t="shared" si="3"/>
        <v>205943.87007051721</v>
      </c>
    </row>
    <row r="81" spans="1:12" x14ac:dyDescent="0.35">
      <c r="A81">
        <v>76</v>
      </c>
      <c r="B81">
        <f>B80+Dateneingabe!$I$12+Dateneingabe!$I$13</f>
        <v>198400</v>
      </c>
      <c r="E81" s="10">
        <f>E80+(E80*Dateneingabe!$D$12/100)</f>
        <v>1.9666116707586558</v>
      </c>
      <c r="F81" s="14">
        <f>Dateneingabe!$D$9*E81</f>
        <v>11799.670024551935</v>
      </c>
      <c r="G81" s="14">
        <f t="shared" si="6"/>
        <v>462903.44728829572</v>
      </c>
      <c r="H81" s="14"/>
      <c r="I81" s="14">
        <f>(Dateneingabe!$D$9-Dateneingabe!$D$22)*E81+Dateneingabe!$D$17+Dateneingabe!$D$18</f>
        <v>5491.5291768966399</v>
      </c>
      <c r="J81" s="14">
        <f t="shared" si="7"/>
        <v>250651.43637012324</v>
      </c>
      <c r="L81" s="5">
        <f t="shared" si="3"/>
        <v>212252.01091817248</v>
      </c>
    </row>
    <row r="82" spans="1:12" x14ac:dyDescent="0.35">
      <c r="A82">
        <v>77</v>
      </c>
      <c r="B82">
        <f>B81+Dateneingabe!$I$12+Dateneingabe!$I$13</f>
        <v>199300</v>
      </c>
      <c r="E82" s="10">
        <f>E81+(E81*Dateneingabe!$D$12/100)</f>
        <v>2.005943904173829</v>
      </c>
      <c r="F82" s="14">
        <f>Dateneingabe!$D$9*E82</f>
        <v>12035.663425042974</v>
      </c>
      <c r="G82" s="14">
        <f t="shared" si="6"/>
        <v>474939.11071333871</v>
      </c>
      <c r="H82" s="14"/>
      <c r="I82" s="14">
        <f>(Dateneingabe!$D$9-Dateneingabe!$D$22)*E82+Dateneingabe!$D$17+Dateneingabe!$D$18</f>
        <v>5589.8597604345723</v>
      </c>
      <c r="J82" s="14">
        <f t="shared" si="7"/>
        <v>256241.29613055781</v>
      </c>
      <c r="L82" s="5">
        <f t="shared" si="3"/>
        <v>218697.81458278091</v>
      </c>
    </row>
    <row r="83" spans="1:12" x14ac:dyDescent="0.35">
      <c r="A83">
        <v>78</v>
      </c>
      <c r="B83">
        <f>B82+Dateneingabe!$I$12+Dateneingabe!$I$13</f>
        <v>200200</v>
      </c>
      <c r="E83" s="10">
        <f>E82+(E82*Dateneingabe!$D$12/100)</f>
        <v>2.0460627822573056</v>
      </c>
      <c r="F83" s="14">
        <f>Dateneingabe!$D$9*E83</f>
        <v>12276.376693543834</v>
      </c>
      <c r="G83" s="14">
        <f t="shared" si="6"/>
        <v>487215.48740688257</v>
      </c>
      <c r="H83" s="14"/>
      <c r="I83" s="14">
        <f>(Dateneingabe!$D$9-Dateneingabe!$D$22)*E83+Dateneingabe!$D$17+Dateneingabe!$D$18</f>
        <v>5690.1569556432642</v>
      </c>
      <c r="J83" s="14">
        <f t="shared" si="7"/>
        <v>261931.45308620107</v>
      </c>
      <c r="L83" s="5">
        <f t="shared" si="3"/>
        <v>225284.0343206815</v>
      </c>
    </row>
    <row r="84" spans="1:12" x14ac:dyDescent="0.35">
      <c r="A84">
        <v>79</v>
      </c>
      <c r="B84">
        <f>B83+Dateneingabe!$I$12+Dateneingabe!$I$13</f>
        <v>201100</v>
      </c>
      <c r="E84" s="10">
        <f>E83+(E83*Dateneingabe!$D$12/100)</f>
        <v>2.0869840379024516</v>
      </c>
      <c r="F84" s="14">
        <f>Dateneingabe!$D$9*E84</f>
        <v>12521.904227414709</v>
      </c>
      <c r="G84" s="14">
        <f t="shared" si="6"/>
        <v>499737.39163429727</v>
      </c>
      <c r="H84" s="14"/>
      <c r="I84" s="14">
        <f>(Dateneingabe!$D$9-Dateneingabe!$D$22)*E84+Dateneingabe!$D$17+Dateneingabe!$D$18</f>
        <v>5792.4600947561294</v>
      </c>
      <c r="J84" s="14">
        <f t="shared" si="7"/>
        <v>267723.9131809572</v>
      </c>
      <c r="L84" s="5">
        <f t="shared" si="3"/>
        <v>232013.47845334007</v>
      </c>
    </row>
    <row r="85" spans="1:12" x14ac:dyDescent="0.35">
      <c r="A85">
        <v>80</v>
      </c>
      <c r="B85">
        <f>B84+Dateneingabe!$I$12+Dateneingabe!$I$13</f>
        <v>202000</v>
      </c>
      <c r="E85" s="10">
        <f>E84+(E84*Dateneingabe!$D$12/100)</f>
        <v>2.1287237186605008</v>
      </c>
      <c r="F85" s="14">
        <f>Dateneingabe!$D$9*E85</f>
        <v>12772.342311963004</v>
      </c>
      <c r="G85" s="14">
        <f t="shared" si="6"/>
        <v>512509.7339462603</v>
      </c>
      <c r="H85" s="14"/>
      <c r="I85" s="14">
        <f>(Dateneingabe!$D$9-Dateneingabe!$D$22)*E85+Dateneingabe!$D$17+Dateneingabe!$D$18</f>
        <v>5896.8092966512522</v>
      </c>
      <c r="J85" s="14">
        <f t="shared" si="7"/>
        <v>273620.72247760848</v>
      </c>
      <c r="L85" s="5">
        <f t="shared" si="3"/>
        <v>238889.01146865182</v>
      </c>
    </row>
    <row r="86" spans="1:12" x14ac:dyDescent="0.35">
      <c r="A86">
        <v>81</v>
      </c>
      <c r="B86">
        <f>B85+Dateneingabe!$I$12+Dateneingabe!$I$13</f>
        <v>202900</v>
      </c>
      <c r="E86" s="10">
        <f>E85+(E85*Dateneingabe!$D$12/100)</f>
        <v>2.171298193033711</v>
      </c>
      <c r="F86" s="14">
        <f>Dateneingabe!$D$9*E86</f>
        <v>13027.789158202266</v>
      </c>
      <c r="G86" s="14">
        <f t="shared" si="6"/>
        <v>525537.52310446254</v>
      </c>
      <c r="H86" s="14"/>
      <c r="I86" s="14">
        <f>(Dateneingabe!$D$9-Dateneingabe!$D$22)*E86+Dateneingabe!$D$17+Dateneingabe!$D$18</f>
        <v>6003.2454825842779</v>
      </c>
      <c r="J86" s="14">
        <f t="shared" si="7"/>
        <v>279623.96796019276</v>
      </c>
      <c r="L86" s="5">
        <f t="shared" si="3"/>
        <v>245913.55514426978</v>
      </c>
    </row>
    <row r="87" spans="1:12" x14ac:dyDescent="0.35">
      <c r="A87">
        <v>82</v>
      </c>
      <c r="B87">
        <f>B86+Dateneingabe!$I$12+Dateneingabe!$I$13</f>
        <v>203800</v>
      </c>
      <c r="E87" s="10">
        <f>E86+(E86*Dateneingabe!$D$12/100)</f>
        <v>2.2147241568943854</v>
      </c>
      <c r="F87" s="14">
        <f>Dateneingabe!$D$9*E87</f>
        <v>13288.344941366313</v>
      </c>
      <c r="G87" s="14">
        <f t="shared" si="6"/>
        <v>538825.86804582889</v>
      </c>
      <c r="H87" s="14"/>
      <c r="I87" s="14">
        <f>(Dateneingabe!$D$9-Dateneingabe!$D$22)*E87+Dateneingabe!$D$17+Dateneingabe!$D$18</f>
        <v>6111.8103922359633</v>
      </c>
      <c r="J87" s="14">
        <f t="shared" si="7"/>
        <v>285735.77835242875</v>
      </c>
      <c r="L87" s="5">
        <f t="shared" si="3"/>
        <v>253090.08969340014</v>
      </c>
    </row>
    <row r="88" spans="1:12" x14ac:dyDescent="0.35">
      <c r="A88">
        <v>83</v>
      </c>
      <c r="B88">
        <f>B87+Dateneingabe!$I$12+Dateneingabe!$I$13</f>
        <v>204700</v>
      </c>
      <c r="E88" s="10">
        <f>E87+(E87*Dateneingabe!$D$12/100)</f>
        <v>2.2590186400322732</v>
      </c>
      <c r="F88" s="14">
        <f>Dateneingabe!$D$9*E88</f>
        <v>13554.111840193638</v>
      </c>
      <c r="G88" s="14">
        <f t="shared" si="6"/>
        <v>552379.97988602251</v>
      </c>
      <c r="H88" s="14"/>
      <c r="I88" s="14">
        <f>(Dateneingabe!$D$9-Dateneingabe!$D$22)*E88+Dateneingabe!$D$17+Dateneingabe!$D$18</f>
        <v>6222.5466000806828</v>
      </c>
      <c r="J88" s="14">
        <f t="shared" si="7"/>
        <v>291958.32495250943</v>
      </c>
      <c r="L88" s="5">
        <f t="shared" si="3"/>
        <v>260421.65493351308</v>
      </c>
    </row>
    <row r="89" spans="1:12" x14ac:dyDescent="0.35">
      <c r="A89">
        <v>84</v>
      </c>
      <c r="B89">
        <f>B88+Dateneingabe!$I$12+Dateneingabe!$I$13</f>
        <v>205600</v>
      </c>
      <c r="E89" s="10">
        <f>E88+(E88*Dateneingabe!$D$12/100)</f>
        <v>2.3041990128329184</v>
      </c>
      <c r="F89" s="14">
        <f>Dateneingabe!$D$9*E89</f>
        <v>13825.19407699751</v>
      </c>
      <c r="G89" s="14">
        <f t="shared" si="6"/>
        <v>566205.17396301997</v>
      </c>
      <c r="H89" s="14"/>
      <c r="I89" s="14">
        <f>(Dateneingabe!$D$9-Dateneingabe!$D$22)*E89+Dateneingabe!$D$17+Dateneingabe!$D$18</f>
        <v>6335.4975320822959</v>
      </c>
      <c r="J89" s="14">
        <f t="shared" si="7"/>
        <v>298293.82248459174</v>
      </c>
      <c r="L89" s="5">
        <f t="shared" si="3"/>
        <v>267911.35147842823</v>
      </c>
    </row>
    <row r="90" spans="1:12" x14ac:dyDescent="0.35">
      <c r="A90">
        <v>85</v>
      </c>
      <c r="B90">
        <f>B89+Dateneingabe!$I$12+Dateneingabe!$I$13</f>
        <v>206500</v>
      </c>
      <c r="E90" s="10">
        <f>E89+(E89*Dateneingabe!$D$12/100)</f>
        <v>2.3502829930895768</v>
      </c>
      <c r="F90" s="14">
        <f>Dateneingabe!$D$9*E90</f>
        <v>14101.697958537461</v>
      </c>
      <c r="G90" s="14">
        <f t="shared" si="6"/>
        <v>580306.87192155747</v>
      </c>
      <c r="H90" s="14"/>
      <c r="I90" s="14">
        <f>(Dateneingabe!$D$9-Dateneingabe!$D$22)*E90+Dateneingabe!$D$17+Dateneingabe!$D$18</f>
        <v>6450.7074827239421</v>
      </c>
      <c r="J90" s="14">
        <f t="shared" si="7"/>
        <v>304744.52996731567</v>
      </c>
      <c r="L90" s="5">
        <f t="shared" si="3"/>
        <v>275562.3419542418</v>
      </c>
    </row>
    <row r="91" spans="1:12" x14ac:dyDescent="0.35">
      <c r="A91">
        <v>86</v>
      </c>
      <c r="B91">
        <f>B90+Dateneingabe!$I$12+Dateneingabe!$I$13</f>
        <v>207400</v>
      </c>
      <c r="E91" s="10">
        <f>E90+(E90*Dateneingabe!$D$12/100)</f>
        <v>2.3972886529513682</v>
      </c>
      <c r="F91" s="14">
        <f>Dateneingabe!$D$9*E91</f>
        <v>14383.731917708208</v>
      </c>
      <c r="G91" s="14">
        <f t="shared" si="6"/>
        <v>594690.60383926565</v>
      </c>
      <c r="H91" s="14"/>
      <c r="I91" s="14">
        <f>(Dateneingabe!$D$9-Dateneingabe!$D$22)*E91+Dateneingabe!$D$17+Dateneingabe!$D$18</f>
        <v>6568.2216323784205</v>
      </c>
      <c r="J91" s="14">
        <f t="shared" si="7"/>
        <v>311312.75159969408</v>
      </c>
      <c r="L91" s="5">
        <f t="shared" si="3"/>
        <v>283377.85223957157</v>
      </c>
    </row>
    <row r="92" spans="1:12" x14ac:dyDescent="0.35">
      <c r="A92">
        <v>87</v>
      </c>
      <c r="B92">
        <f>B91+Dateneingabe!$I$12+Dateneingabe!$I$13</f>
        <v>208300</v>
      </c>
      <c r="E92" s="10">
        <f>E91+(E91*Dateneingabe!$D$12/100)</f>
        <v>2.4452344260103955</v>
      </c>
      <c r="F92" s="14">
        <f>Dateneingabe!$D$9*E92</f>
        <v>14671.406556062373</v>
      </c>
      <c r="G92" s="14">
        <f t="shared" si="6"/>
        <v>609362.01039532805</v>
      </c>
      <c r="H92" s="14"/>
      <c r="I92" s="14">
        <f>(Dateneingabe!$D$9-Dateneingabe!$D$22)*E92+Dateneingabe!$D$17+Dateneingabe!$D$18</f>
        <v>6688.0860650259892</v>
      </c>
      <c r="J92" s="14">
        <f t="shared" si="7"/>
        <v>318000.83766472008</v>
      </c>
      <c r="L92" s="5">
        <f t="shared" si="3"/>
        <v>291361.17273060797</v>
      </c>
    </row>
    <row r="93" spans="1:12" x14ac:dyDescent="0.35">
      <c r="A93">
        <v>88</v>
      </c>
      <c r="B93">
        <f>B92+Dateneingabe!$I$12+Dateneingabe!$I$13</f>
        <v>209200</v>
      </c>
      <c r="E93" s="10">
        <f>E92+(E92*Dateneingabe!$D$12/100)</f>
        <v>2.4941391145306033</v>
      </c>
      <c r="F93" s="14">
        <f>Dateneingabe!$D$9*E93</f>
        <v>14964.83468718362</v>
      </c>
      <c r="G93" s="14">
        <f t="shared" si="6"/>
        <v>624326.84508251166</v>
      </c>
      <c r="H93" s="14"/>
      <c r="I93" s="14">
        <f>(Dateneingabe!$D$9-Dateneingabe!$D$22)*E93+Dateneingabe!$D$17+Dateneingabe!$D$18</f>
        <v>6810.347786326508</v>
      </c>
      <c r="J93" s="14">
        <f t="shared" si="7"/>
        <v>324811.18545104656</v>
      </c>
      <c r="L93" s="5">
        <f t="shared" si="3"/>
        <v>299515.6596314651</v>
      </c>
    </row>
    <row r="94" spans="1:12" x14ac:dyDescent="0.35">
      <c r="A94">
        <v>89</v>
      </c>
      <c r="B94">
        <f>B93+Dateneingabe!$I$12+Dateneingabe!$I$13</f>
        <v>210100</v>
      </c>
      <c r="E94" s="10">
        <f>E93+(E93*Dateneingabe!$D$12/100)</f>
        <v>2.5440218968212154</v>
      </c>
      <c r="F94" s="14">
        <f>Dateneingabe!$D$9*E94</f>
        <v>15264.131380927292</v>
      </c>
      <c r="G94" s="14">
        <f t="shared" si="6"/>
        <v>639590.97646343894</v>
      </c>
      <c r="H94" s="14"/>
      <c r="I94" s="14">
        <f>(Dateneingabe!$D$9-Dateneingabe!$D$22)*E94+Dateneingabe!$D$17+Dateneingabe!$D$18</f>
        <v>6935.0547420530384</v>
      </c>
      <c r="J94" s="14">
        <f t="shared" si="7"/>
        <v>331746.2401930996</v>
      </c>
      <c r="L94" s="5">
        <f t="shared" si="3"/>
        <v>307844.73627033934</v>
      </c>
    </row>
    <row r="95" spans="1:12" x14ac:dyDescent="0.35">
      <c r="A95">
        <v>90</v>
      </c>
      <c r="B95">
        <f>B94+Dateneingabe!$I$12+Dateneingabe!$I$13</f>
        <v>211000</v>
      </c>
      <c r="E95" s="10">
        <f>E94+(E94*Dateneingabe!$D$12/100)</f>
        <v>2.5949023347576397</v>
      </c>
      <c r="F95" s="14">
        <f>Dateneingabe!$D$9*E95</f>
        <v>15569.414008545838</v>
      </c>
      <c r="G95" s="14">
        <f t="shared" si="6"/>
        <v>655160.39047198475</v>
      </c>
      <c r="H95" s="14"/>
      <c r="I95" s="14">
        <f>(Dateneingabe!$D$9-Dateneingabe!$D$22)*E95+Dateneingabe!$D$17+Dateneingabe!$D$18</f>
        <v>7062.255836894099</v>
      </c>
      <c r="J95" s="14">
        <f t="shared" si="7"/>
        <v>338808.49602999369</v>
      </c>
      <c r="L95" s="5">
        <f t="shared" si="3"/>
        <v>316351.89444199105</v>
      </c>
    </row>
    <row r="96" spans="1:12" x14ac:dyDescent="0.35">
      <c r="A96">
        <v>91</v>
      </c>
      <c r="B96">
        <f>B95+Dateneingabe!$I$12+Dateneingabe!$I$13</f>
        <v>211900</v>
      </c>
      <c r="E96" s="10">
        <f>E95+(E95*Dateneingabe!$D$12/100)</f>
        <v>2.6468003814527923</v>
      </c>
      <c r="F96" s="14">
        <f>Dateneingabe!$D$9*E96</f>
        <v>15880.802288716754</v>
      </c>
      <c r="G96" s="14">
        <f t="shared" si="6"/>
        <v>671041.19276070152</v>
      </c>
      <c r="H96" s="14"/>
      <c r="I96" s="14">
        <f>(Dateneingabe!$D$9-Dateneingabe!$D$22)*E96+Dateneingabe!$D$17+Dateneingabe!$D$18</f>
        <v>7192.0009536319803</v>
      </c>
      <c r="J96" s="14">
        <f t="shared" si="7"/>
        <v>346000.49698362569</v>
      </c>
      <c r="L96" s="5">
        <f t="shared" si="3"/>
        <v>325040.69577707583</v>
      </c>
    </row>
    <row r="97" spans="1:12" x14ac:dyDescent="0.35">
      <c r="A97">
        <v>92</v>
      </c>
      <c r="B97">
        <f>B96+Dateneingabe!$I$12+Dateneingabe!$I$13</f>
        <v>212800</v>
      </c>
      <c r="E97" s="10">
        <f>E96+(E96*Dateneingabe!$D$12/100)</f>
        <v>2.6997363890818482</v>
      </c>
      <c r="F97" s="14">
        <f>Dateneingabe!$D$9*E97</f>
        <v>16198.418334491089</v>
      </c>
      <c r="G97" s="14">
        <f t="shared" si="6"/>
        <v>687239.61109519261</v>
      </c>
      <c r="H97" s="14"/>
      <c r="I97" s="14">
        <f>(Dateneingabe!$D$9-Dateneingabe!$D$22)*E97+Dateneingabe!$D$17+Dateneingabe!$D$18</f>
        <v>7324.3409727046201</v>
      </c>
      <c r="J97" s="14">
        <f t="shared" si="7"/>
        <v>353324.83795633033</v>
      </c>
      <c r="L97" s="5">
        <f t="shared" si="3"/>
        <v>333914.77313886228</v>
      </c>
    </row>
    <row r="98" spans="1:12" x14ac:dyDescent="0.35">
      <c r="A98">
        <v>93</v>
      </c>
      <c r="B98">
        <f>B97+Dateneingabe!$I$12+Dateneingabe!$I$13</f>
        <v>213700</v>
      </c>
      <c r="E98" s="10">
        <f>E97+(E97*Dateneingabe!$D$12/100)</f>
        <v>2.7537311168634853</v>
      </c>
      <c r="F98" s="14">
        <f>Dateneingabe!$D$9*E98</f>
        <v>16522.386701180912</v>
      </c>
      <c r="G98" s="14">
        <f t="shared" si="6"/>
        <v>703761.99779637356</v>
      </c>
      <c r="H98" s="14"/>
      <c r="I98" s="14">
        <f>(Dateneingabe!$D$9-Dateneingabe!$D$22)*E98+Dateneingabe!$D$17+Dateneingabe!$D$18</f>
        <v>7459.3277921587132</v>
      </c>
      <c r="J98" s="14">
        <f t="shared" si="7"/>
        <v>360784.16574848903</v>
      </c>
      <c r="L98" s="5">
        <f t="shared" si="3"/>
        <v>342977.83204788453</v>
      </c>
    </row>
    <row r="99" spans="1:12" x14ac:dyDescent="0.35">
      <c r="A99">
        <v>94</v>
      </c>
      <c r="B99">
        <f>B98+Dateneingabe!$I$12+Dateneingabe!$I$13</f>
        <v>214600</v>
      </c>
      <c r="E99" s="10">
        <f>E98+(E98*Dateneingabe!$D$12/100)</f>
        <v>2.8088057392007548</v>
      </c>
      <c r="F99" s="14">
        <f>Dateneingabe!$D$9*E99</f>
        <v>16852.834435204528</v>
      </c>
      <c r="G99" s="14">
        <f t="shared" si="6"/>
        <v>720614.83223157807</v>
      </c>
      <c r="H99" s="14"/>
      <c r="I99" s="14">
        <f>(Dateneingabe!$D$9-Dateneingabe!$D$22)*E99+Dateneingabe!$D$17+Dateneingabe!$D$18</f>
        <v>7597.0143480018869</v>
      </c>
      <c r="J99" s="14">
        <f t="shared" si="7"/>
        <v>368381.18009649089</v>
      </c>
      <c r="L99" s="5">
        <f t="shared" si="3"/>
        <v>352233.65213508718</v>
      </c>
    </row>
    <row r="100" spans="1:12" x14ac:dyDescent="0.35">
      <c r="A100">
        <v>95</v>
      </c>
      <c r="B100">
        <f>B99+Dateneingabe!$I$12+Dateneingabe!$I$13</f>
        <v>215500</v>
      </c>
      <c r="E100" s="10">
        <f>E99+(E99*Dateneingabe!$D$12/100)</f>
        <v>2.8649818539847698</v>
      </c>
      <c r="F100" s="14">
        <f>Dateneingabe!$D$9*E100</f>
        <v>17189.891123908619</v>
      </c>
      <c r="G100" s="14">
        <f t="shared" si="6"/>
        <v>737804.72335548664</v>
      </c>
      <c r="H100" s="14"/>
      <c r="I100" s="14">
        <f>(Dateneingabe!$D$9-Dateneingabe!$D$22)*E100+Dateneingabe!$D$17+Dateneingabe!$D$18</f>
        <v>7737.4546349619241</v>
      </c>
      <c r="J100" s="14">
        <f t="shared" si="7"/>
        <v>376118.6347314528</v>
      </c>
      <c r="L100" s="5">
        <f t="shared" si="3"/>
        <v>361686.08862403384</v>
      </c>
    </row>
    <row r="101" spans="1:12" x14ac:dyDescent="0.35">
      <c r="A101">
        <v>96</v>
      </c>
      <c r="B101">
        <f>B100+Dateneingabe!$I$12+Dateneingabe!$I$13</f>
        <v>216400</v>
      </c>
      <c r="E101" s="10">
        <f>E100+(E100*Dateneingabe!$D$12/100)</f>
        <v>2.922281491064465</v>
      </c>
      <c r="F101" s="14">
        <f>Dateneingabe!$D$9*E101</f>
        <v>17533.688946386788</v>
      </c>
      <c r="G101" s="14">
        <f t="shared" si="6"/>
        <v>755338.41230187344</v>
      </c>
      <c r="H101" s="14"/>
      <c r="I101" s="14">
        <f>(Dateneingabe!$D$9-Dateneingabe!$D$22)*E101+Dateneingabe!$D$17+Dateneingabe!$D$18</f>
        <v>7880.7037276611627</v>
      </c>
      <c r="J101" s="14">
        <f t="shared" si="7"/>
        <v>383999.33845911396</v>
      </c>
      <c r="L101" s="5">
        <f t="shared" si="3"/>
        <v>371339.07384275948</v>
      </c>
    </row>
    <row r="102" spans="1:12" x14ac:dyDescent="0.35">
      <c r="A102">
        <v>97</v>
      </c>
      <c r="B102">
        <f>B101+Dateneingabe!$I$12+Dateneingabe!$I$13</f>
        <v>217300</v>
      </c>
      <c r="E102" s="10">
        <f>E101+(E101*Dateneingabe!$D$12/100)</f>
        <v>2.9807271208857542</v>
      </c>
      <c r="F102" s="14">
        <f>Dateneingabe!$D$9*E102</f>
        <v>17884.362725314524</v>
      </c>
      <c r="G102" s="14">
        <f t="shared" si="6"/>
        <v>773222.77502718801</v>
      </c>
      <c r="H102" s="14"/>
      <c r="I102" s="14">
        <f>(Dateneingabe!$D$9-Dateneingabe!$D$22)*E102+Dateneingabe!$D$17+Dateneingabe!$D$18</f>
        <v>8026.8178022143857</v>
      </c>
      <c r="J102" s="14">
        <f t="shared" si="7"/>
        <v>392026.15626132837</v>
      </c>
      <c r="L102" s="5">
        <f t="shared" si="3"/>
        <v>381196.61876585963</v>
      </c>
    </row>
    <row r="103" spans="1:12" x14ac:dyDescent="0.35">
      <c r="A103">
        <v>98</v>
      </c>
      <c r="B103">
        <f>B102+Dateneingabe!$I$12+Dateneingabe!$I$13</f>
        <v>218200</v>
      </c>
      <c r="E103" s="10">
        <f>E102+(E102*Dateneingabe!$D$12/100)</f>
        <v>3.0403416633034692</v>
      </c>
      <c r="F103" s="14">
        <f>Dateneingabe!$D$9*E103</f>
        <v>18242.049979820815</v>
      </c>
      <c r="G103" s="14">
        <f t="shared" si="6"/>
        <v>791464.82500700885</v>
      </c>
      <c r="H103" s="14"/>
      <c r="I103" s="14">
        <f>(Dateneingabe!$D$9-Dateneingabe!$D$22)*E103+Dateneingabe!$D$17+Dateneingabe!$D$18</f>
        <v>8175.8541582586731</v>
      </c>
      <c r="J103" s="14">
        <f t="shared" si="7"/>
        <v>400202.01041958702</v>
      </c>
      <c r="L103" s="5">
        <f t="shared" si="3"/>
        <v>391262.81458742183</v>
      </c>
    </row>
    <row r="104" spans="1:12" x14ac:dyDescent="0.35">
      <c r="A104">
        <v>99</v>
      </c>
      <c r="B104">
        <f>B103+Dateneingabe!$I$12+Dateneingabe!$I$13</f>
        <v>219100</v>
      </c>
      <c r="E104" s="10">
        <f>E103+(E103*Dateneingabe!$D$12/100)</f>
        <v>3.1011484965695386</v>
      </c>
      <c r="F104" s="14">
        <f>Dateneingabe!$D$9*E104</f>
        <v>18606.890979417232</v>
      </c>
      <c r="G104" s="14">
        <f t="shared" si="6"/>
        <v>810071.7159864261</v>
      </c>
      <c r="H104" s="14"/>
      <c r="I104" s="14">
        <f>(Dateneingabe!$D$9-Dateneingabe!$D$22)*E104+Dateneingabe!$D$17+Dateneingabe!$D$18</f>
        <v>8327.8712414238471</v>
      </c>
      <c r="J104" s="14">
        <f t="shared" si="7"/>
        <v>408529.88166101085</v>
      </c>
      <c r="L104" s="5">
        <f t="shared" si="3"/>
        <v>401541.83432541526</v>
      </c>
    </row>
    <row r="105" spans="1:12" x14ac:dyDescent="0.35">
      <c r="A105">
        <v>100</v>
      </c>
      <c r="B105">
        <f>B104+Dateneingabe!$I$12+Dateneingabe!$I$13</f>
        <v>220000</v>
      </c>
      <c r="E105" s="10">
        <f>E104+(E104*Dateneingabe!$D$12/100)</f>
        <v>3.1631714665009292</v>
      </c>
      <c r="F105" s="14">
        <f>Dateneingabe!$D$9*E105</f>
        <v>18979.028799005577</v>
      </c>
      <c r="G105" s="14">
        <f t="shared" si="6"/>
        <v>829050.74478543166</v>
      </c>
      <c r="H105" s="14"/>
      <c r="I105" s="14">
        <f>(Dateneingabe!$D$9-Dateneingabe!$D$22)*E105+Dateneingabe!$D$17+Dateneingabe!$D$18</f>
        <v>8482.9286662523227</v>
      </c>
      <c r="J105" s="14">
        <f t="shared" si="7"/>
        <v>417012.8103272632</v>
      </c>
      <c r="L105" s="5">
        <f t="shared" si="3"/>
        <v>412037.93445816846</v>
      </c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Dateneingabe</vt:lpstr>
      <vt:lpstr>Grafiken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Heizung mieten</dc:title>
  <dc:creator>Maik Hanau</dc:creator>
  <cp:lastModifiedBy>Maik Hanau</cp:lastModifiedBy>
  <dcterms:created xsi:type="dcterms:W3CDTF">2021-08-06T10:34:07Z</dcterms:created>
  <dcterms:modified xsi:type="dcterms:W3CDTF">2022-02-16T13:13:24Z</dcterms:modified>
</cp:coreProperties>
</file>