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Fachwerk-Videos\Dateien\"/>
    </mc:Choice>
  </mc:AlternateContent>
  <bookViews>
    <workbookView xWindow="0" yWindow="0" windowWidth="38400" windowHeight="17850"/>
  </bookViews>
  <sheets>
    <sheet name="Dateneingabe" sheetId="1" r:id="rId1"/>
    <sheet name="Grafike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2" l="1"/>
  <c r="J27" i="2"/>
  <c r="O27" i="2"/>
  <c r="D11" i="1"/>
  <c r="N6" i="2" l="1"/>
  <c r="L6" i="2" s="1"/>
  <c r="N7" i="2" l="1"/>
  <c r="N8" i="2" s="1"/>
  <c r="N9" i="2" s="1"/>
  <c r="N10" i="2" s="1"/>
  <c r="N11" i="2" s="1"/>
  <c r="N12" i="2" s="1"/>
  <c r="N13" i="2" s="1"/>
  <c r="N14" i="2" s="1"/>
  <c r="N15" i="2" s="1"/>
  <c r="N16" i="2" s="1"/>
  <c r="N17" i="2" s="1"/>
  <c r="N18" i="2" s="1"/>
  <c r="N19" i="2" s="1"/>
  <c r="N20" i="2" s="1"/>
  <c r="N21" i="2" s="1"/>
  <c r="N22" i="2" s="1"/>
  <c r="N23" i="2" s="1"/>
  <c r="N24" i="2" s="1"/>
  <c r="N25" i="2" s="1"/>
  <c r="D6" i="2"/>
  <c r="D17" i="1"/>
  <c r="I6" i="2" s="1"/>
  <c r="J17" i="1"/>
  <c r="G6" i="2" l="1"/>
  <c r="D7" i="2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O6" i="2"/>
  <c r="D12" i="1"/>
  <c r="E6" i="2" s="1"/>
  <c r="D18" i="1"/>
  <c r="J6" i="2" s="1"/>
  <c r="I7" i="2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B6" i="2"/>
  <c r="L7" i="2"/>
  <c r="L8" i="2" s="1"/>
  <c r="L9" i="2" s="1"/>
  <c r="L10" i="2" s="1"/>
  <c r="L11" i="2" s="1"/>
  <c r="L12" i="2" s="1"/>
  <c r="L13" i="2" s="1"/>
  <c r="L14" i="2" s="1"/>
  <c r="L15" i="2" s="1"/>
  <c r="L16" i="2" s="1"/>
  <c r="L17" i="2" s="1"/>
  <c r="L18" i="2" s="1"/>
  <c r="L19" i="2" s="1"/>
  <c r="L20" i="2" s="1"/>
  <c r="L21" i="2" s="1"/>
  <c r="L22" i="2" s="1"/>
  <c r="L23" i="2" s="1"/>
  <c r="L24" i="2" s="1"/>
  <c r="L25" i="2" s="1"/>
  <c r="G7" i="2" l="1"/>
  <c r="B7" i="2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G8" i="2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J7" i="2"/>
  <c r="J8" i="2" s="1"/>
  <c r="J9" i="2" s="1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H6" i="2"/>
  <c r="H7" i="2" s="1"/>
  <c r="C6" i="2"/>
  <c r="E7" i="2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O7" i="2"/>
  <c r="O8" i="2" s="1"/>
  <c r="O9" i="2" s="1"/>
  <c r="O10" i="2" s="1"/>
  <c r="O11" i="2" s="1"/>
  <c r="O12" i="2" s="1"/>
  <c r="O13" i="2" s="1"/>
  <c r="O14" i="2" s="1"/>
  <c r="O15" i="2" s="1"/>
  <c r="O16" i="2" s="1"/>
  <c r="O17" i="2" s="1"/>
  <c r="O18" i="2" s="1"/>
  <c r="O19" i="2" s="1"/>
  <c r="O20" i="2" s="1"/>
  <c r="O21" i="2" s="1"/>
  <c r="O22" i="2" s="1"/>
  <c r="O23" i="2" s="1"/>
  <c r="O24" i="2" s="1"/>
  <c r="O25" i="2" s="1"/>
  <c r="M6" i="2"/>
  <c r="H8" i="2" l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M7" i="2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C7" i="2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</calcChain>
</file>

<file path=xl/comments1.xml><?xml version="1.0" encoding="utf-8"?>
<comments xmlns="http://schemas.openxmlformats.org/spreadsheetml/2006/main">
  <authors>
    <author>Maik Hanau</author>
  </authors>
  <commentList>
    <comment ref="D9" authorId="0" shapeId="0">
      <text>
        <r>
          <rPr>
            <b/>
            <sz val="9"/>
            <color indexed="81"/>
            <rFont val="Segoe UI"/>
            <charset val="1"/>
          </rPr>
          <t>Hier gebt ihr euren aktuellen Gaspreis ein (in Cent pro kWh)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9" authorId="0" shapeId="0">
      <text>
        <r>
          <rPr>
            <b/>
            <sz val="9"/>
            <color indexed="81"/>
            <rFont val="Segoe UI"/>
            <charset val="1"/>
          </rPr>
          <t>Hier gebt ihr euren Jahres-Heizwärmebedarf (Heizung+Brauchwasser) an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D10" authorId="0" shapeId="0">
      <text>
        <r>
          <rPr>
            <b/>
            <sz val="9"/>
            <color indexed="81"/>
            <rFont val="Segoe UI"/>
            <charset val="1"/>
          </rPr>
          <t>Dies ist die erwartete Preissteigerung auf den Energiepreis</t>
        </r>
      </text>
    </comment>
    <comment ref="D11" authorId="0" shapeId="0">
      <text>
        <r>
          <rPr>
            <b/>
            <sz val="9"/>
            <color indexed="81"/>
            <rFont val="Segoe UI"/>
            <charset val="1"/>
          </rPr>
          <t>Die CO2 resultiert aus dem Energieträger (Gas) und dem Jahresverbrauch</t>
        </r>
      </text>
    </comment>
    <comment ref="D12" authorId="0" shapeId="0">
      <text>
        <r>
          <rPr>
            <b/>
            <sz val="9"/>
            <color indexed="81"/>
            <rFont val="Segoe UI"/>
            <charset val="1"/>
          </rPr>
          <t>Zum Vergleich, dies ist die CO2 Steuer wenn der Heizwärmebedarf durch die Solarthermieanlage reduziert wird.</t>
        </r>
      </text>
    </comment>
    <comment ref="J14" authorId="0" shapeId="0">
      <text>
        <r>
          <rPr>
            <b/>
            <sz val="9"/>
            <color indexed="81"/>
            <rFont val="Segoe UI"/>
            <charset val="1"/>
          </rPr>
          <t>Die Anschaffungskosten (inkl. Installation usw.) für eure Solarthermieanlage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D15" authorId="0" shapeId="0">
      <text>
        <r>
          <rPr>
            <b/>
            <sz val="9"/>
            <color indexed="81"/>
            <rFont val="Segoe UI"/>
            <charset val="1"/>
          </rPr>
          <t>Hier gebt ihr euren aktuellen Ölpreis in Cent/kWh an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15" authorId="0" shapeId="0">
      <text>
        <r>
          <rPr>
            <b/>
            <sz val="9"/>
            <color indexed="81"/>
            <rFont val="Segoe UI"/>
            <charset val="1"/>
          </rPr>
          <t>Wartungs und Betriebskosten der Anlage.
Liegen normalerweise im Bereich von 80,- bis 120,- EUR/Jahr</t>
        </r>
      </text>
    </comment>
    <comment ref="D16" authorId="0" shapeId="0">
      <text>
        <r>
          <rPr>
            <b/>
            <sz val="9"/>
            <color indexed="81"/>
            <rFont val="Segoe UI"/>
            <charset val="1"/>
          </rPr>
          <t>Dies ist die erwartete Preissteigerung auf den Energiepreis</t>
        </r>
      </text>
    </comment>
    <comment ref="J16" authorId="0" shapeId="0">
      <text>
        <r>
          <rPr>
            <b/>
            <sz val="9"/>
            <color indexed="81"/>
            <rFont val="Segoe UI"/>
            <charset val="1"/>
          </rPr>
          <t>Das prozentuale Einsparpotential der Anlage wird häufig von den Anbietern angegeben.
Es kommt hier natürlich auf den Gesamt-Heizwärmebedarf an.
Eine 10m² Solarthermieanlage für Brauchwasser spart rund 3.000kWh pro Jahr.
Bei einem Gesamtbedarf von 30.000 kWh wären das 10%. Liegt der Gesamtbedarf allerdings bei 20.000 kWh wären es 15%</t>
        </r>
      </text>
    </comment>
    <comment ref="D17" authorId="0" shapeId="0">
      <text>
        <r>
          <rPr>
            <b/>
            <sz val="9"/>
            <color indexed="81"/>
            <rFont val="Segoe UI"/>
            <charset val="1"/>
          </rPr>
          <t>Die CO2 resultiert aus dem Energieträger (Öl) und dem Jahresverbrauch</t>
        </r>
      </text>
    </comment>
    <comment ref="D18" authorId="0" shapeId="0">
      <text>
        <r>
          <rPr>
            <b/>
            <sz val="9"/>
            <color indexed="81"/>
            <rFont val="Segoe UI"/>
            <charset val="1"/>
          </rPr>
          <t>Zum Vergleich, dies ist die CO2 Steuer wenn der Heizwärmebedarf durch die Solarthermieanlage reduziert wird.</t>
        </r>
      </text>
    </comment>
    <comment ref="D21" authorId="0" shapeId="0">
      <text>
        <r>
          <rPr>
            <b/>
            <sz val="9"/>
            <color indexed="81"/>
            <rFont val="Segoe UI"/>
            <charset val="1"/>
          </rPr>
          <t>Hier gebt ihr euren aktuellen Preis für Holzpellets in Cent/kWh an</t>
        </r>
      </text>
    </comment>
    <comment ref="D22" authorId="0" shapeId="0">
      <text>
        <r>
          <rPr>
            <b/>
            <sz val="9"/>
            <color indexed="81"/>
            <rFont val="Segoe UI"/>
            <charset val="1"/>
          </rPr>
          <t>Dies ist die erwartete Preissteigerung auf den Energiepreis</t>
        </r>
      </text>
    </comment>
  </commentList>
</comments>
</file>

<file path=xl/sharedStrings.xml><?xml version="1.0" encoding="utf-8"?>
<sst xmlns="http://schemas.openxmlformats.org/spreadsheetml/2006/main" count="54" uniqueCount="38">
  <si>
    <t>https://www.youtube.com/c/DerFachwerker</t>
  </si>
  <si>
    <t>EUR</t>
  </si>
  <si>
    <r>
      <t>Maik Hanau (</t>
    </r>
    <r>
      <rPr>
        <i/>
        <sz val="11"/>
        <color theme="1"/>
        <rFont val="Calibri"/>
        <family val="2"/>
        <scheme val="minor"/>
      </rPr>
      <t>Der Fachwerker</t>
    </r>
    <r>
      <rPr>
        <sz val="11"/>
        <color theme="1"/>
        <rFont val="Calibri"/>
        <family val="2"/>
        <scheme val="minor"/>
      </rPr>
      <t>)</t>
    </r>
  </si>
  <si>
    <t>https://www.der-fachwerker-saniert.de/tool_downloads</t>
  </si>
  <si>
    <t xml:space="preserve">Autor: </t>
  </si>
  <si>
    <t xml:space="preserve">Download: </t>
  </si>
  <si>
    <t xml:space="preserve">YouTube: </t>
  </si>
  <si>
    <t>%</t>
  </si>
  <si>
    <t>Cent/kWh</t>
  </si>
  <si>
    <t>EUR/Jahr</t>
  </si>
  <si>
    <t>Datentabelle - Entwicklung der Kosten</t>
  </si>
  <si>
    <t>Gasheizung</t>
  </si>
  <si>
    <t>Ölheizung</t>
  </si>
  <si>
    <t>Angaben zum Haus</t>
  </si>
  <si>
    <t>% pro Jahr</t>
  </si>
  <si>
    <t>kWh pro Jahr</t>
  </si>
  <si>
    <t xml:space="preserve">Gaspreis: </t>
  </si>
  <si>
    <t xml:space="preserve">Preissteigerung: </t>
  </si>
  <si>
    <t xml:space="preserve">Ölpreis: </t>
  </si>
  <si>
    <t xml:space="preserve">Anschaffungskosten: </t>
  </si>
  <si>
    <t xml:space="preserve">Wartungs-/Betriebskosten: </t>
  </si>
  <si>
    <t>Pelletheizung</t>
  </si>
  <si>
    <t xml:space="preserve">Pelletpreis: </t>
  </si>
  <si>
    <t>Solarthermieanlage</t>
  </si>
  <si>
    <t>m²</t>
  </si>
  <si>
    <t xml:space="preserve">Anlagengröße: </t>
  </si>
  <si>
    <t xml:space="preserve">Einsparpotential: </t>
  </si>
  <si>
    <t xml:space="preserve">CO2-Steuer: </t>
  </si>
  <si>
    <t>Berechnungstool zum Video "Solarthermie 2022"</t>
  </si>
  <si>
    <t xml:space="preserve">Heizwärmebedarf: </t>
  </si>
  <si>
    <t xml:space="preserve">Einsparung: </t>
  </si>
  <si>
    <t>Gas mit SolarTh.</t>
  </si>
  <si>
    <t>Öl mit SolarTh.</t>
  </si>
  <si>
    <t>Pellet mit SolarTh.</t>
  </si>
  <si>
    <t xml:space="preserve">CO2-Steuer (reduziert): </t>
  </si>
  <si>
    <t>Auf dieser Seite könnt ihr die grundsätzlichen Daten zur Solarthermieanlage und eurem aktuellen Energieträger eingeben</t>
  </si>
  <si>
    <t>Die Preise und jährlichen Preissteigerungen können angepasst werden</t>
  </si>
  <si>
    <t>Auf der zweiten Seite "Grafiken" seht ihr dann die Auswertung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</si>
</sst>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0" xfId="1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2" fontId="0" fillId="0" borderId="0" xfId="0" applyNumberFormat="1"/>
    <xf numFmtId="0" fontId="0" fillId="0" borderId="0" xfId="0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800" b="0" i="0" baseline="0">
                <a:effectLst/>
              </a:rPr>
              <a:t>Amortisation Solarthermie bei unterschiedlichen Wärmeerzeugern</a:t>
            </a:r>
            <a:endParaRPr lang="de-DE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2450760941221614E-2"/>
          <c:y val="5.7141764703514834E-2"/>
          <c:w val="0.93174604654197679"/>
          <c:h val="0.87187635108020911"/>
        </c:manualLayout>
      </c:layout>
      <c:lineChart>
        <c:grouping val="standard"/>
        <c:varyColors val="0"/>
        <c:ser>
          <c:idx val="0"/>
          <c:order val="0"/>
          <c:tx>
            <c:strRef>
              <c:f>Grafiken!$B$5</c:f>
              <c:strCache>
                <c:ptCount val="1"/>
                <c:pt idx="0">
                  <c:v>Gasheizung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Grafiken!$B$6:$B$25</c:f>
              <c:numCache>
                <c:formatCode>0.00</c:formatCode>
                <c:ptCount val="20"/>
                <c:pt idx="0">
                  <c:v>4053.0000000000005</c:v>
                </c:pt>
                <c:pt idx="1">
                  <c:v>8288.3850000000002</c:v>
                </c:pt>
                <c:pt idx="2">
                  <c:v>12714.362325</c:v>
                </c:pt>
                <c:pt idx="3">
                  <c:v>17339.508629625001</c:v>
                </c:pt>
                <c:pt idx="4">
                  <c:v>22172.786517958128</c:v>
                </c:pt>
                <c:pt idx="5">
                  <c:v>27223.561911266243</c:v>
                </c:pt>
                <c:pt idx="6">
                  <c:v>32501.622197273224</c:v>
                </c:pt>
                <c:pt idx="7">
                  <c:v>38017.195196150518</c:v>
                </c:pt>
                <c:pt idx="8">
                  <c:v>43780.96897997729</c:v>
                </c:pt>
                <c:pt idx="9">
                  <c:v>49804.112584076269</c:v>
                </c:pt>
                <c:pt idx="10">
                  <c:v>56098.297650359702</c:v>
                </c:pt>
                <c:pt idx="11">
                  <c:v>62675.72104462589</c:v>
                </c:pt>
                <c:pt idx="12">
                  <c:v>69549.128491634052</c:v>
                </c:pt>
                <c:pt idx="13">
                  <c:v>76731.839273757592</c:v>
                </c:pt>
                <c:pt idx="14">
                  <c:v>84237.772041076678</c:v>
                </c:pt>
                <c:pt idx="15">
                  <c:v>92081.471782925131</c:v>
                </c:pt>
                <c:pt idx="16">
                  <c:v>100278.13801315676</c:v>
                </c:pt>
                <c:pt idx="17">
                  <c:v>108843.6542237488</c:v>
                </c:pt>
                <c:pt idx="18">
                  <c:v>117794.6186638175</c:v>
                </c:pt>
                <c:pt idx="19">
                  <c:v>127148.37650368929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C7-4879-A1D0-73B7EFE607CC}"/>
            </c:ext>
          </c:extLst>
        </c:ser>
        <c:ser>
          <c:idx val="1"/>
          <c:order val="1"/>
          <c:tx>
            <c:strRef>
              <c:f>Grafiken!$C$5</c:f>
              <c:strCache>
                <c:ptCount val="1"/>
                <c:pt idx="0">
                  <c:v>Gas mit SolarTh.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Grafiken!$C$6:$C$25</c:f>
              <c:numCache>
                <c:formatCode>0.00</c:formatCode>
                <c:ptCount val="20"/>
                <c:pt idx="0">
                  <c:v>8747.7000000000007</c:v>
                </c:pt>
                <c:pt idx="1">
                  <c:v>12664.0465</c:v>
                </c:pt>
                <c:pt idx="2">
                  <c:v>16756.628592500001</c:v>
                </c:pt>
                <c:pt idx="3">
                  <c:v>21033.376879162501</c:v>
                </c:pt>
                <c:pt idx="4">
                  <c:v>25502.578838724814</c:v>
                </c:pt>
                <c:pt idx="5">
                  <c:v>30172.894886467431</c:v>
                </c:pt>
                <c:pt idx="6">
                  <c:v>35053.375156358466</c:v>
                </c:pt>
                <c:pt idx="7">
                  <c:v>40153.477038394602</c:v>
                </c:pt>
                <c:pt idx="8">
                  <c:v>45483.083505122355</c:v>
                </c:pt>
                <c:pt idx="9">
                  <c:v>51052.522262852857</c:v>
                </c:pt>
                <c:pt idx="10">
                  <c:v>56872.585764681236</c:v>
                </c:pt>
                <c:pt idx="11">
                  <c:v>62954.55212409189</c:v>
                </c:pt>
                <c:pt idx="12">
                  <c:v>69310.20696967603</c:v>
                </c:pt>
                <c:pt idx="13">
                  <c:v>75951.86628331145</c:v>
                </c:pt>
                <c:pt idx="14">
                  <c:v>82892.40026606046</c:v>
                </c:pt>
                <c:pt idx="15">
                  <c:v>90145.258278033187</c:v>
                </c:pt>
                <c:pt idx="16">
                  <c:v>97724.494900544683</c:v>
                </c:pt>
                <c:pt idx="17">
                  <c:v>105644.79717106919</c:v>
                </c:pt>
                <c:pt idx="18">
                  <c:v>113921.51304376731</c:v>
                </c:pt>
                <c:pt idx="19">
                  <c:v>122570.68113073683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C7-4879-A1D0-73B7EFE607CC}"/>
            </c:ext>
          </c:extLst>
        </c:ser>
        <c:ser>
          <c:idx val="2"/>
          <c:order val="2"/>
          <c:tx>
            <c:strRef>
              <c:f>Grafiken!$G$5</c:f>
              <c:strCache>
                <c:ptCount val="1"/>
                <c:pt idx="0">
                  <c:v>Ölheizung</c:v>
                </c:pt>
              </c:strCache>
            </c:strRef>
          </c:tx>
          <c:spPr>
            <a:ln w="2857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Grafiken!$G$6:$G$25</c:f>
              <c:numCache>
                <c:formatCode>0.00</c:formatCode>
                <c:ptCount val="20"/>
                <c:pt idx="0">
                  <c:v>3462</c:v>
                </c:pt>
                <c:pt idx="1">
                  <c:v>7010.55</c:v>
                </c:pt>
                <c:pt idx="2">
                  <c:v>10647.813750000001</c:v>
                </c:pt>
                <c:pt idx="3">
                  <c:v>14376.009093750001</c:v>
                </c:pt>
                <c:pt idx="4">
                  <c:v>18197.40932109375</c:v>
                </c:pt>
                <c:pt idx="5">
                  <c:v>22114.344554121093</c:v>
                </c:pt>
                <c:pt idx="6">
                  <c:v>26129.203167974119</c:v>
                </c:pt>
                <c:pt idx="7">
                  <c:v>30244.433247173474</c:v>
                </c:pt>
                <c:pt idx="8">
                  <c:v>34462.54407835281</c:v>
                </c:pt>
                <c:pt idx="9">
                  <c:v>38786.10768031163</c:v>
                </c:pt>
                <c:pt idx="10">
                  <c:v>43217.760372319419</c:v>
                </c:pt>
                <c:pt idx="11">
                  <c:v>47760.204381627402</c:v>
                </c:pt>
                <c:pt idx="12">
                  <c:v>52416.209491168083</c:v>
                </c:pt>
                <c:pt idx="13">
                  <c:v>57188.614728447283</c:v>
                </c:pt>
                <c:pt idx="14">
                  <c:v>62080.330096658465</c:v>
                </c:pt>
                <c:pt idx="15">
                  <c:v>67094.338349074926</c:v>
                </c:pt>
                <c:pt idx="16">
                  <c:v>72233.696807801796</c:v>
                </c:pt>
                <c:pt idx="17">
                  <c:v>77501.539227996836</c:v>
                </c:pt>
                <c:pt idx="18">
                  <c:v>82901.077708696757</c:v>
                </c:pt>
                <c:pt idx="19">
                  <c:v>88435.604651414178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C7-4879-A1D0-73B7EFE607CC}"/>
            </c:ext>
          </c:extLst>
        </c:ser>
        <c:ser>
          <c:idx val="3"/>
          <c:order val="3"/>
          <c:tx>
            <c:strRef>
              <c:f>Grafiken!$H$5</c:f>
              <c:strCache>
                <c:ptCount val="1"/>
                <c:pt idx="0">
                  <c:v>Öl mit SolarTh.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Grafiken!$H$6:$H$25</c:f>
              <c:numCache>
                <c:formatCode>0.00</c:formatCode>
                <c:ptCount val="20"/>
                <c:pt idx="0">
                  <c:v>8215.7999999999993</c:v>
                </c:pt>
                <c:pt idx="1">
                  <c:v>11511.994999999999</c:v>
                </c:pt>
                <c:pt idx="2">
                  <c:v>14890.594874999999</c:v>
                </c:pt>
                <c:pt idx="3">
                  <c:v>18353.659746875001</c:v>
                </c:pt>
                <c:pt idx="4">
                  <c:v>21903.301240546876</c:v>
                </c:pt>
                <c:pt idx="5">
                  <c:v>25541.683771560547</c:v>
                </c:pt>
                <c:pt idx="6">
                  <c:v>29271.025865849562</c:v>
                </c:pt>
                <c:pt idx="7">
                  <c:v>33093.601512495799</c:v>
                </c:pt>
                <c:pt idx="8">
                  <c:v>37011.741550308194</c:v>
                </c:pt>
                <c:pt idx="9">
                  <c:v>41027.835089065899</c:v>
                </c:pt>
                <c:pt idx="10">
                  <c:v>45144.330966292546</c:v>
                </c:pt>
                <c:pt idx="11">
                  <c:v>49363.739240449861</c:v>
                </c:pt>
                <c:pt idx="12">
                  <c:v>53688.632721461108</c:v>
                </c:pt>
                <c:pt idx="13">
                  <c:v>58121.648539497633</c:v>
                </c:pt>
                <c:pt idx="14">
                  <c:v>62665.489752985071</c:v>
                </c:pt>
                <c:pt idx="15">
                  <c:v>67322.926996809692</c:v>
                </c:pt>
                <c:pt idx="16">
                  <c:v>72096.800171729934</c:v>
                </c:pt>
                <c:pt idx="17">
                  <c:v>76990.020176023187</c:v>
                </c:pt>
                <c:pt idx="18">
                  <c:v>82005.570680423771</c:v>
                </c:pt>
                <c:pt idx="19">
                  <c:v>87146.509947434359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CC7-4879-A1D0-73B7EFE607CC}"/>
            </c:ext>
          </c:extLst>
        </c:ser>
        <c:ser>
          <c:idx val="4"/>
          <c:order val="4"/>
          <c:tx>
            <c:strRef>
              <c:f>Grafiken!$L$5</c:f>
              <c:strCache>
                <c:ptCount val="1"/>
                <c:pt idx="0">
                  <c:v>Pelletheizung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Grafiken!$L$6:$L$25</c:f>
              <c:numCache>
                <c:formatCode>0.00</c:formatCode>
                <c:ptCount val="20"/>
                <c:pt idx="0">
                  <c:v>2250</c:v>
                </c:pt>
                <c:pt idx="1">
                  <c:v>4545</c:v>
                </c:pt>
                <c:pt idx="2">
                  <c:v>6885.9</c:v>
                </c:pt>
                <c:pt idx="3">
                  <c:v>9273.6180000000004</c:v>
                </c:pt>
                <c:pt idx="4">
                  <c:v>11709.09036</c:v>
                </c:pt>
                <c:pt idx="5">
                  <c:v>14193.272167200001</c:v>
                </c:pt>
                <c:pt idx="6">
                  <c:v>16727.137610543999</c:v>
                </c:pt>
                <c:pt idx="7">
                  <c:v>19311.68036275488</c:v>
                </c:pt>
                <c:pt idx="8">
                  <c:v>21947.913970009977</c:v>
                </c:pt>
                <c:pt idx="9">
                  <c:v>24636.872249410175</c:v>
                </c:pt>
                <c:pt idx="10">
                  <c:v>27379.609694398379</c:v>
                </c:pt>
                <c:pt idx="11">
                  <c:v>30177.201888286349</c:v>
                </c:pt>
                <c:pt idx="12">
                  <c:v>33030.745926052077</c:v>
                </c:pt>
                <c:pt idx="13">
                  <c:v>35941.360844573122</c:v>
                </c:pt>
                <c:pt idx="14">
                  <c:v>38910.188061464585</c:v>
                </c:pt>
                <c:pt idx="15">
                  <c:v>41938.391822693877</c:v>
                </c:pt>
                <c:pt idx="16">
                  <c:v>45027.159659147757</c:v>
                </c:pt>
                <c:pt idx="17">
                  <c:v>48177.702852330716</c:v>
                </c:pt>
                <c:pt idx="18">
                  <c:v>51391.256909377335</c:v>
                </c:pt>
                <c:pt idx="19">
                  <c:v>54669.08204756488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CC7-4879-A1D0-73B7EFE607CC}"/>
            </c:ext>
          </c:extLst>
        </c:ser>
        <c:ser>
          <c:idx val="5"/>
          <c:order val="5"/>
          <c:tx>
            <c:strRef>
              <c:f>Grafiken!$M$5</c:f>
              <c:strCache>
                <c:ptCount val="1"/>
                <c:pt idx="0">
                  <c:v>Pellet mit SolarTh.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Grafiken!$M$6:$M$25</c:f>
              <c:numCache>
                <c:formatCode>General</c:formatCode>
                <c:ptCount val="20"/>
                <c:pt idx="0">
                  <c:v>7125</c:v>
                </c:pt>
                <c:pt idx="1">
                  <c:v>9292.5</c:v>
                </c:pt>
                <c:pt idx="2">
                  <c:v>11503.35</c:v>
                </c:pt>
                <c:pt idx="3">
                  <c:v>13758.417000000001</c:v>
                </c:pt>
                <c:pt idx="4">
                  <c:v>16058.585340000001</c:v>
                </c:pt>
                <c:pt idx="5">
                  <c:v>18404.757046800001</c:v>
                </c:pt>
                <c:pt idx="6">
                  <c:v>20797.852187736004</c:v>
                </c:pt>
                <c:pt idx="7">
                  <c:v>23238.809231490723</c:v>
                </c:pt>
                <c:pt idx="8">
                  <c:v>25728.585416120539</c:v>
                </c:pt>
                <c:pt idx="9">
                  <c:v>28268.157124442951</c:v>
                </c:pt>
                <c:pt idx="10">
                  <c:v>30858.52026693181</c:v>
                </c:pt>
                <c:pt idx="11">
                  <c:v>33500.690672270444</c:v>
                </c:pt>
                <c:pt idx="12">
                  <c:v>36195.704485715854</c:v>
                </c:pt>
                <c:pt idx="13">
                  <c:v>38944.61857543017</c:v>
                </c:pt>
                <c:pt idx="14">
                  <c:v>41748.510946938775</c:v>
                </c:pt>
                <c:pt idx="15">
                  <c:v>44608.481165877551</c:v>
                </c:pt>
                <c:pt idx="16">
                  <c:v>47525.650789195104</c:v>
                </c:pt>
                <c:pt idx="17">
                  <c:v>50501.163804979005</c:v>
                </c:pt>
                <c:pt idx="18">
                  <c:v>53536.187081078584</c:v>
                </c:pt>
                <c:pt idx="19">
                  <c:v>56631.910822700156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CC7-4879-A1D0-73B7EFE60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9694160"/>
        <c:axId val="369697904"/>
      </c:lineChart>
      <c:catAx>
        <c:axId val="369694160"/>
        <c:scaling>
          <c:orientation val="minMax"/>
        </c:scaling>
        <c:delete val="0"/>
        <c:axPos val="b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69697904"/>
        <c:crosses val="autoZero"/>
        <c:auto val="1"/>
        <c:lblAlgn val="ctr"/>
        <c:lblOffset val="100"/>
        <c:noMultiLvlLbl val="0"/>
      </c:catAx>
      <c:valAx>
        <c:axId val="369697904"/>
        <c:scaling>
          <c:orientation val="minMax"/>
          <c:max val="1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696941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562203436622835E-2"/>
          <c:y val="8.33302309014292E-2"/>
          <c:w val="0.58645846876441987"/>
          <c:h val="3.6539185224240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146050</xdr:rowOff>
    </xdr:from>
    <xdr:to>
      <xdr:col>2</xdr:col>
      <xdr:colOff>527050</xdr:colOff>
      <xdr:row>6</xdr:row>
      <xdr:rowOff>25400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46050"/>
          <a:ext cx="1428750" cy="95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55218</xdr:colOff>
      <xdr:row>0</xdr:row>
      <xdr:rowOff>27609</xdr:rowOff>
    </xdr:from>
    <xdr:to>
      <xdr:col>19</xdr:col>
      <xdr:colOff>673652</xdr:colOff>
      <xdr:row>42</xdr:row>
      <xdr:rowOff>49697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youtube.com/c/DerFachwerker" TargetMode="External"/><Relationship Id="rId1" Type="http://schemas.openxmlformats.org/officeDocument/2006/relationships/hyperlink" Target="https://www.der-fachwerker-saniert.de/tool_downloads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2:N29"/>
  <sheetViews>
    <sheetView tabSelected="1" zoomScale="115" zoomScaleNormal="115" workbookViewId="0">
      <selection activeCell="C30" sqref="C30"/>
    </sheetView>
  </sheetViews>
  <sheetFormatPr baseColWidth="10" defaultRowHeight="14.5" x14ac:dyDescent="0.35"/>
  <cols>
    <col min="1" max="1" width="4.81640625" customWidth="1"/>
    <col min="2" max="2" width="9.453125" customWidth="1"/>
    <col min="3" max="3" width="11.08984375" style="5" customWidth="1"/>
    <col min="4" max="4" width="12" customWidth="1"/>
    <col min="5" max="5" width="10.26953125" customWidth="1"/>
    <col min="6" max="6" width="6.90625" customWidth="1"/>
  </cols>
  <sheetData>
    <row r="2" spans="3:14" ht="18.5" x14ac:dyDescent="0.45">
      <c r="D2" s="1" t="s">
        <v>28</v>
      </c>
    </row>
    <row r="3" spans="3:14" ht="8" customHeight="1" x14ac:dyDescent="0.45">
      <c r="C3" s="6"/>
    </row>
    <row r="4" spans="3:14" x14ac:dyDescent="0.35">
      <c r="D4" s="4" t="s">
        <v>4</v>
      </c>
      <c r="E4" t="s">
        <v>2</v>
      </c>
    </row>
    <row r="5" spans="3:14" x14ac:dyDescent="0.35">
      <c r="D5" s="4" t="s">
        <v>5</v>
      </c>
      <c r="E5" s="2" t="s">
        <v>3</v>
      </c>
    </row>
    <row r="6" spans="3:14" x14ac:dyDescent="0.35">
      <c r="D6" s="4" t="s">
        <v>6</v>
      </c>
      <c r="E6" s="2" t="s">
        <v>0</v>
      </c>
    </row>
    <row r="7" spans="3:14" ht="24.5" customHeight="1" x14ac:dyDescent="0.35">
      <c r="D7" s="8"/>
    </row>
    <row r="8" spans="3:14" s="10" customFormat="1" ht="15.5" x14ac:dyDescent="0.35">
      <c r="C8" s="11" t="s">
        <v>11</v>
      </c>
      <c r="D8" s="12"/>
      <c r="I8" s="11" t="s">
        <v>13</v>
      </c>
    </row>
    <row r="9" spans="3:14" x14ac:dyDescent="0.35">
      <c r="C9" s="5" t="s">
        <v>16</v>
      </c>
      <c r="D9" s="7">
        <v>12.3</v>
      </c>
      <c r="E9" t="s">
        <v>8</v>
      </c>
      <c r="I9" s="5" t="s">
        <v>29</v>
      </c>
      <c r="J9" s="7">
        <v>30000</v>
      </c>
      <c r="K9" t="s">
        <v>15</v>
      </c>
      <c r="M9" s="3"/>
      <c r="N9" s="8"/>
    </row>
    <row r="10" spans="3:14" x14ac:dyDescent="0.35">
      <c r="C10" s="5" t="s">
        <v>17</v>
      </c>
      <c r="D10" s="7">
        <v>4.5</v>
      </c>
      <c r="E10" t="s">
        <v>14</v>
      </c>
      <c r="N10" s="8"/>
    </row>
    <row r="11" spans="3:14" x14ac:dyDescent="0.35">
      <c r="C11" s="5" t="s">
        <v>27</v>
      </c>
      <c r="D11" s="8">
        <f>0.0121*J9</f>
        <v>363</v>
      </c>
      <c r="E11" t="s">
        <v>9</v>
      </c>
    </row>
    <row r="12" spans="3:14" ht="15.5" x14ac:dyDescent="0.35">
      <c r="C12" s="5" t="s">
        <v>34</v>
      </c>
      <c r="D12" s="8">
        <f>0.0121*(J9-J17)</f>
        <v>326.7</v>
      </c>
      <c r="E12" t="s">
        <v>9</v>
      </c>
      <c r="I12" s="11" t="s">
        <v>23</v>
      </c>
    </row>
    <row r="13" spans="3:14" x14ac:dyDescent="0.35">
      <c r="I13" s="5" t="s">
        <v>25</v>
      </c>
      <c r="J13" s="7">
        <v>10</v>
      </c>
      <c r="K13" t="s">
        <v>24</v>
      </c>
    </row>
    <row r="14" spans="3:14" ht="15.5" x14ac:dyDescent="0.35">
      <c r="C14" s="11" t="s">
        <v>12</v>
      </c>
      <c r="D14" s="8"/>
      <c r="I14" s="5" t="s">
        <v>19</v>
      </c>
      <c r="J14" s="7">
        <v>5000</v>
      </c>
      <c r="K14" t="s">
        <v>1</v>
      </c>
    </row>
    <row r="15" spans="3:14" x14ac:dyDescent="0.35">
      <c r="C15" s="5" t="s">
        <v>18</v>
      </c>
      <c r="D15" s="7">
        <v>10</v>
      </c>
      <c r="E15" t="s">
        <v>8</v>
      </c>
      <c r="I15" s="5" t="s">
        <v>20</v>
      </c>
      <c r="J15" s="7">
        <v>100</v>
      </c>
      <c r="K15" t="s">
        <v>9</v>
      </c>
    </row>
    <row r="16" spans="3:14" x14ac:dyDescent="0.35">
      <c r="C16" s="5" t="s">
        <v>17</v>
      </c>
      <c r="D16" s="7">
        <v>2.5</v>
      </c>
      <c r="E16" t="s">
        <v>14</v>
      </c>
      <c r="I16" s="5" t="s">
        <v>26</v>
      </c>
      <c r="J16" s="7">
        <v>10</v>
      </c>
      <c r="K16" t="s">
        <v>7</v>
      </c>
    </row>
    <row r="17" spans="3:11" x14ac:dyDescent="0.35">
      <c r="C17" s="5" t="s">
        <v>27</v>
      </c>
      <c r="D17" s="8">
        <f>0.0154*J9</f>
        <v>462</v>
      </c>
      <c r="E17" t="s">
        <v>9</v>
      </c>
      <c r="I17" s="5" t="s">
        <v>30</v>
      </c>
      <c r="J17" s="8">
        <f>J9*J16/100</f>
        <v>3000</v>
      </c>
      <c r="K17" t="s">
        <v>15</v>
      </c>
    </row>
    <row r="18" spans="3:11" x14ac:dyDescent="0.35">
      <c r="C18" s="5" t="s">
        <v>34</v>
      </c>
      <c r="D18" s="8">
        <f>0.0154*(J9-J17)</f>
        <v>415.8</v>
      </c>
      <c r="E18" t="s">
        <v>9</v>
      </c>
    </row>
    <row r="20" spans="3:11" ht="15.5" x14ac:dyDescent="0.35">
      <c r="C20" s="11" t="s">
        <v>21</v>
      </c>
      <c r="D20" s="8"/>
    </row>
    <row r="21" spans="3:11" x14ac:dyDescent="0.35">
      <c r="C21" s="5" t="s">
        <v>22</v>
      </c>
      <c r="D21" s="7">
        <v>7.5</v>
      </c>
      <c r="E21" t="s">
        <v>8</v>
      </c>
    </row>
    <row r="22" spans="3:11" x14ac:dyDescent="0.35">
      <c r="C22" s="5" t="s">
        <v>17</v>
      </c>
      <c r="D22" s="7">
        <v>2</v>
      </c>
      <c r="E22" t="s">
        <v>14</v>
      </c>
    </row>
    <row r="23" spans="3:11" x14ac:dyDescent="0.35">
      <c r="D23" s="8"/>
    </row>
    <row r="24" spans="3:11" x14ac:dyDescent="0.35">
      <c r="D24" s="8"/>
    </row>
    <row r="25" spans="3:11" x14ac:dyDescent="0.35">
      <c r="D25" s="8"/>
    </row>
    <row r="26" spans="3:11" x14ac:dyDescent="0.35">
      <c r="C26" s="14" t="s">
        <v>35</v>
      </c>
      <c r="D26" s="8"/>
    </row>
    <row r="27" spans="3:11" x14ac:dyDescent="0.35">
      <c r="C27" s="14" t="s">
        <v>36</v>
      </c>
      <c r="D27" s="8"/>
    </row>
    <row r="28" spans="3:11" x14ac:dyDescent="0.35">
      <c r="D28" s="8"/>
    </row>
    <row r="29" spans="3:11" x14ac:dyDescent="0.35">
      <c r="C29" s="14" t="s">
        <v>37</v>
      </c>
    </row>
  </sheetData>
  <hyperlinks>
    <hyperlink ref="E5" r:id="rId1"/>
    <hyperlink ref="E6" r:id="rId2"/>
  </hyperlinks>
  <pageMargins left="0.25" right="0.25" top="0.75" bottom="0.75" header="0.3" footer="0.3"/>
  <pageSetup paperSize="9" orientation="landscape" horizontalDpi="4294967293" verticalDpi="0" r:id="rId3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35"/>
  <sheetViews>
    <sheetView zoomScale="115" zoomScaleNormal="115" workbookViewId="0">
      <selection activeCell="W25" sqref="W25"/>
    </sheetView>
  </sheetViews>
  <sheetFormatPr baseColWidth="10" defaultRowHeight="14.5" x14ac:dyDescent="0.35"/>
  <cols>
    <col min="1" max="1" width="5.08984375" customWidth="1"/>
    <col min="2" max="2" width="12" style="8" customWidth="1"/>
    <col min="3" max="3" width="9.90625" style="8" customWidth="1"/>
    <col min="4" max="4" width="9.36328125" style="8" customWidth="1"/>
    <col min="5" max="5" width="9.1796875" customWidth="1"/>
    <col min="6" max="6" width="2.81640625" customWidth="1"/>
    <col min="7" max="7" width="10.1796875" customWidth="1"/>
    <col min="8" max="8" width="10.453125" customWidth="1"/>
    <col min="9" max="9" width="8.54296875" customWidth="1"/>
    <col min="10" max="10" width="8.26953125" customWidth="1"/>
    <col min="11" max="11" width="2.54296875" customWidth="1"/>
    <col min="12" max="12" width="11.7265625" customWidth="1"/>
  </cols>
  <sheetData>
    <row r="4" spans="1:15" x14ac:dyDescent="0.35">
      <c r="B4" s="3" t="s">
        <v>10</v>
      </c>
    </row>
    <row r="5" spans="1:15" x14ac:dyDescent="0.35">
      <c r="B5" s="8" t="s">
        <v>11</v>
      </c>
      <c r="C5" s="8" t="s">
        <v>31</v>
      </c>
      <c r="G5" t="s">
        <v>12</v>
      </c>
      <c r="H5" s="8" t="s">
        <v>32</v>
      </c>
      <c r="L5" t="s">
        <v>21</v>
      </c>
      <c r="M5" s="8" t="s">
        <v>33</v>
      </c>
    </row>
    <row r="6" spans="1:15" x14ac:dyDescent="0.35">
      <c r="A6">
        <v>1</v>
      </c>
      <c r="B6" s="9">
        <f>D6</f>
        <v>4053.0000000000005</v>
      </c>
      <c r="C6" s="9">
        <f>E6+Dateneingabe!J14</f>
        <v>8747.7000000000007</v>
      </c>
      <c r="D6" s="9">
        <f>Dateneingabe!D9/100*Dateneingabe!J9+Dateneingabe!D11</f>
        <v>4053.0000000000005</v>
      </c>
      <c r="E6" s="9">
        <f>Dateneingabe!D9/100*(Dateneingabe!J9-Dateneingabe!J17)+Dateneingabe!D12+Dateneingabe!J15</f>
        <v>3747.7000000000003</v>
      </c>
      <c r="F6" s="9"/>
      <c r="G6" s="9">
        <f>I6</f>
        <v>3462</v>
      </c>
      <c r="H6" s="9">
        <f>J6+Dateneingabe!J14</f>
        <v>8215.7999999999993</v>
      </c>
      <c r="I6" s="9">
        <f>Dateneingabe!D15/100*Dateneingabe!J9+Dateneingabe!D17</f>
        <v>3462</v>
      </c>
      <c r="J6" s="9">
        <f>Dateneingabe!D15/100*(Dateneingabe!J9-Dateneingabe!J17)+Dateneingabe!D18+Dateneingabe!J15</f>
        <v>3215.8</v>
      </c>
      <c r="K6" s="9"/>
      <c r="L6" s="13">
        <f>N6</f>
        <v>2250</v>
      </c>
      <c r="M6">
        <f>O6+Dateneingabe!J14</f>
        <v>7125</v>
      </c>
      <c r="N6">
        <f>Dateneingabe!D21/100*Dateneingabe!J9</f>
        <v>2250</v>
      </c>
      <c r="O6">
        <f>Dateneingabe!D21/100*(Dateneingabe!J9-Dateneingabe!J17)+Dateneingabe!J15</f>
        <v>2125</v>
      </c>
    </row>
    <row r="7" spans="1:15" x14ac:dyDescent="0.35">
      <c r="A7">
        <v>2</v>
      </c>
      <c r="B7" s="9">
        <f>B6+D7</f>
        <v>8288.3850000000002</v>
      </c>
      <c r="C7" s="9">
        <f>C6+E7</f>
        <v>12664.0465</v>
      </c>
      <c r="D7" s="9">
        <f>D6+D6*Dateneingabe!$D$10/100</f>
        <v>4235.3850000000002</v>
      </c>
      <c r="E7" s="9">
        <f>E6+E6*Dateneingabe!$D$10/100</f>
        <v>3916.3465000000001</v>
      </c>
      <c r="F7" s="9"/>
      <c r="G7" s="9">
        <f>G6+I7</f>
        <v>7010.55</v>
      </c>
      <c r="H7" s="9">
        <f>H6+J7</f>
        <v>11511.994999999999</v>
      </c>
      <c r="I7" s="9">
        <f>I6+I6*Dateneingabe!$D$16/100</f>
        <v>3548.55</v>
      </c>
      <c r="J7" s="9">
        <f>J6+J6*Dateneingabe!$D$16/100</f>
        <v>3296.1950000000002</v>
      </c>
      <c r="K7" s="9"/>
      <c r="L7" s="13">
        <f>L6+N7</f>
        <v>4545</v>
      </c>
      <c r="M7">
        <f>M6+O7</f>
        <v>9292.5</v>
      </c>
      <c r="N7">
        <f>N6+N6*Dateneingabe!$D$22/100</f>
        <v>2295</v>
      </c>
      <c r="O7">
        <f>O6+O6*Dateneingabe!$D$22/100</f>
        <v>2167.5</v>
      </c>
    </row>
    <row r="8" spans="1:15" x14ac:dyDescent="0.35">
      <c r="A8">
        <v>3</v>
      </c>
      <c r="B8" s="9">
        <f t="shared" ref="B8:B25" si="0">B7+D8</f>
        <v>12714.362325</v>
      </c>
      <c r="C8" s="9">
        <f t="shared" ref="C8:C25" si="1">C7+E8</f>
        <v>16756.628592500001</v>
      </c>
      <c r="D8" s="9">
        <f>D7+D7*Dateneingabe!$D$10/100</f>
        <v>4425.9773249999998</v>
      </c>
      <c r="E8" s="9">
        <f>E7+E7*Dateneingabe!$D$10/100</f>
        <v>4092.5820925000003</v>
      </c>
      <c r="F8" s="9"/>
      <c r="G8" s="9">
        <f t="shared" ref="G8:G25" si="2">G7+I8</f>
        <v>10647.813750000001</v>
      </c>
      <c r="H8" s="9">
        <f t="shared" ref="H8:H25" si="3">H7+J8</f>
        <v>14890.594874999999</v>
      </c>
      <c r="I8" s="9">
        <f>I7+I7*Dateneingabe!$D$16/100</f>
        <v>3637.2637500000001</v>
      </c>
      <c r="J8" s="9">
        <f>J7+J7*Dateneingabe!$D$16/100</f>
        <v>3378.5998750000003</v>
      </c>
      <c r="K8" s="9"/>
      <c r="L8" s="13">
        <f t="shared" ref="L8:L25" si="4">L7+N8</f>
        <v>6885.9</v>
      </c>
      <c r="M8">
        <f t="shared" ref="M8:M25" si="5">M7+O8</f>
        <v>11503.35</v>
      </c>
      <c r="N8">
        <f>N7+N7*Dateneingabe!$D$22/100</f>
        <v>2340.9</v>
      </c>
      <c r="O8">
        <f>O7+O7*Dateneingabe!$D$22/100</f>
        <v>2210.85</v>
      </c>
    </row>
    <row r="9" spans="1:15" x14ac:dyDescent="0.35">
      <c r="A9">
        <v>4</v>
      </c>
      <c r="B9" s="9">
        <f t="shared" si="0"/>
        <v>17339.508629625001</v>
      </c>
      <c r="C9" s="9">
        <f t="shared" si="1"/>
        <v>21033.376879162501</v>
      </c>
      <c r="D9" s="9">
        <f>D8+D8*Dateneingabe!$D$10/100</f>
        <v>4625.1463046250001</v>
      </c>
      <c r="E9" s="9">
        <f>E8+E8*Dateneingabe!$D$10/100</f>
        <v>4276.7482866625005</v>
      </c>
      <c r="F9" s="9"/>
      <c r="G9" s="9">
        <f t="shared" si="2"/>
        <v>14376.009093750001</v>
      </c>
      <c r="H9" s="9">
        <f t="shared" si="3"/>
        <v>18353.659746875001</v>
      </c>
      <c r="I9" s="9">
        <f>I8+I8*Dateneingabe!$D$16/100</f>
        <v>3728.1953437500001</v>
      </c>
      <c r="J9" s="9">
        <f>J8+J8*Dateneingabe!$D$16/100</f>
        <v>3463.0648718750003</v>
      </c>
      <c r="K9" s="9"/>
      <c r="L9" s="13">
        <f t="shared" si="4"/>
        <v>9273.6180000000004</v>
      </c>
      <c r="M9">
        <f t="shared" si="5"/>
        <v>13758.417000000001</v>
      </c>
      <c r="N9">
        <f>N8+N8*Dateneingabe!$D$22/100</f>
        <v>2387.7180000000003</v>
      </c>
      <c r="O9">
        <f>O8+O8*Dateneingabe!$D$22/100</f>
        <v>2255.067</v>
      </c>
    </row>
    <row r="10" spans="1:15" x14ac:dyDescent="0.35">
      <c r="A10">
        <v>5</v>
      </c>
      <c r="B10" s="9">
        <f t="shared" si="0"/>
        <v>22172.786517958128</v>
      </c>
      <c r="C10" s="9">
        <f t="shared" si="1"/>
        <v>25502.578838724814</v>
      </c>
      <c r="D10" s="9">
        <f>D9+D9*Dateneingabe!$D$10/100</f>
        <v>4833.2778883331248</v>
      </c>
      <c r="E10" s="9">
        <f>E9+E9*Dateneingabe!$D$10/100</f>
        <v>4469.2019595623133</v>
      </c>
      <c r="F10" s="9"/>
      <c r="G10" s="9">
        <f t="shared" si="2"/>
        <v>18197.40932109375</v>
      </c>
      <c r="H10" s="9">
        <f t="shared" si="3"/>
        <v>21903.301240546876</v>
      </c>
      <c r="I10" s="9">
        <f>I9+I9*Dateneingabe!$D$16/100</f>
        <v>3821.40022734375</v>
      </c>
      <c r="J10" s="9">
        <f>J9+J9*Dateneingabe!$D$16/100</f>
        <v>3549.6414936718752</v>
      </c>
      <c r="K10" s="9"/>
      <c r="L10" s="13">
        <f t="shared" si="4"/>
        <v>11709.09036</v>
      </c>
      <c r="M10">
        <f t="shared" si="5"/>
        <v>16058.585340000001</v>
      </c>
      <c r="N10">
        <f>N9+N9*Dateneingabe!$D$22/100</f>
        <v>2435.4723600000002</v>
      </c>
      <c r="O10">
        <f>O9+O9*Dateneingabe!$D$22/100</f>
        <v>2300.1683400000002</v>
      </c>
    </row>
    <row r="11" spans="1:15" x14ac:dyDescent="0.35">
      <c r="A11">
        <v>6</v>
      </c>
      <c r="B11" s="9">
        <f t="shared" si="0"/>
        <v>27223.561911266243</v>
      </c>
      <c r="C11" s="9">
        <f t="shared" si="1"/>
        <v>30172.894886467431</v>
      </c>
      <c r="D11" s="9">
        <f>D10+D10*Dateneingabe!$D$10/100</f>
        <v>5050.7753933081158</v>
      </c>
      <c r="E11" s="9">
        <f>E10+E10*Dateneingabe!$D$10/100</f>
        <v>4670.3160477426172</v>
      </c>
      <c r="F11" s="9"/>
      <c r="G11" s="9">
        <f t="shared" si="2"/>
        <v>22114.344554121093</v>
      </c>
      <c r="H11" s="9">
        <f t="shared" si="3"/>
        <v>25541.683771560547</v>
      </c>
      <c r="I11" s="9">
        <f>I10+I10*Dateneingabe!$D$16/100</f>
        <v>3916.9352330273437</v>
      </c>
      <c r="J11" s="9">
        <f>J10+J10*Dateneingabe!$D$16/100</f>
        <v>3638.3825310136722</v>
      </c>
      <c r="K11" s="9"/>
      <c r="L11" s="13">
        <f t="shared" si="4"/>
        <v>14193.272167200001</v>
      </c>
      <c r="M11">
        <f t="shared" si="5"/>
        <v>18404.757046800001</v>
      </c>
      <c r="N11">
        <f>N10+N10*Dateneingabe!$D$22/100</f>
        <v>2484.1818072000001</v>
      </c>
      <c r="O11">
        <f>O10+O10*Dateneingabe!$D$22/100</f>
        <v>2346.1717068000003</v>
      </c>
    </row>
    <row r="12" spans="1:15" x14ac:dyDescent="0.35">
      <c r="A12">
        <v>7</v>
      </c>
      <c r="B12" s="9">
        <f t="shared" si="0"/>
        <v>32501.622197273224</v>
      </c>
      <c r="C12" s="9">
        <f t="shared" si="1"/>
        <v>35053.375156358466</v>
      </c>
      <c r="D12" s="9">
        <f>D11+D11*Dateneingabe!$D$10/100</f>
        <v>5278.0602860069812</v>
      </c>
      <c r="E12" s="9">
        <f>E11+E11*Dateneingabe!$D$10/100</f>
        <v>4880.4802698910353</v>
      </c>
      <c r="F12" s="9"/>
      <c r="G12" s="9">
        <f t="shared" si="2"/>
        <v>26129.203167974119</v>
      </c>
      <c r="H12" s="9">
        <f t="shared" si="3"/>
        <v>29271.025865849562</v>
      </c>
      <c r="I12" s="9">
        <f>I11+I11*Dateneingabe!$D$16/100</f>
        <v>4014.8586138530272</v>
      </c>
      <c r="J12" s="9">
        <f>J11+J11*Dateneingabe!$D$16/100</f>
        <v>3729.3420942890139</v>
      </c>
      <c r="K12" s="9"/>
      <c r="L12" s="13">
        <f t="shared" si="4"/>
        <v>16727.137610543999</v>
      </c>
      <c r="M12">
        <f t="shared" si="5"/>
        <v>20797.852187736004</v>
      </c>
      <c r="N12">
        <f>N11+N11*Dateneingabe!$D$22/100</f>
        <v>2533.8654433440001</v>
      </c>
      <c r="O12">
        <f>O11+O11*Dateneingabe!$D$22/100</f>
        <v>2393.0951409360005</v>
      </c>
    </row>
    <row r="13" spans="1:15" x14ac:dyDescent="0.35">
      <c r="A13">
        <v>8</v>
      </c>
      <c r="B13" s="9">
        <f t="shared" si="0"/>
        <v>38017.195196150518</v>
      </c>
      <c r="C13" s="9">
        <f t="shared" si="1"/>
        <v>40153.477038394602</v>
      </c>
      <c r="D13" s="9">
        <f>D12+D12*Dateneingabe!$D$10/100</f>
        <v>5515.5729988772955</v>
      </c>
      <c r="E13" s="9">
        <f>E12+E12*Dateneingabe!$D$10/100</f>
        <v>5100.1018820361314</v>
      </c>
      <c r="F13" s="9"/>
      <c r="G13" s="9">
        <f t="shared" si="2"/>
        <v>30244.433247173474</v>
      </c>
      <c r="H13" s="9">
        <f t="shared" si="3"/>
        <v>33093.601512495799</v>
      </c>
      <c r="I13" s="9">
        <f>I12+I12*Dateneingabe!$D$16/100</f>
        <v>4115.230079199353</v>
      </c>
      <c r="J13" s="9">
        <f>J12+J12*Dateneingabe!$D$16/100</f>
        <v>3822.5756466462394</v>
      </c>
      <c r="K13" s="9"/>
      <c r="L13" s="13">
        <f t="shared" si="4"/>
        <v>19311.68036275488</v>
      </c>
      <c r="M13">
        <f t="shared" si="5"/>
        <v>23238.809231490723</v>
      </c>
      <c r="N13">
        <f>N12+N12*Dateneingabe!$D$22/100</f>
        <v>2584.5427522108803</v>
      </c>
      <c r="O13">
        <f>O12+O12*Dateneingabe!$D$22/100</f>
        <v>2440.9570437547204</v>
      </c>
    </row>
    <row r="14" spans="1:15" x14ac:dyDescent="0.35">
      <c r="A14">
        <v>9</v>
      </c>
      <c r="B14" s="9">
        <f t="shared" si="0"/>
        <v>43780.96897997729</v>
      </c>
      <c r="C14" s="9">
        <f t="shared" si="1"/>
        <v>45483.083505122355</v>
      </c>
      <c r="D14" s="9">
        <f>D13+D13*Dateneingabe!$D$10/100</f>
        <v>5763.773783826774</v>
      </c>
      <c r="E14" s="9">
        <f>E13+E13*Dateneingabe!$D$10/100</f>
        <v>5329.6064667277569</v>
      </c>
      <c r="F14" s="9"/>
      <c r="G14" s="9">
        <f t="shared" si="2"/>
        <v>34462.54407835281</v>
      </c>
      <c r="H14" s="9">
        <f t="shared" si="3"/>
        <v>37011.741550308194</v>
      </c>
      <c r="I14" s="9">
        <f>I13+I13*Dateneingabe!$D$16/100</f>
        <v>4218.1108311793369</v>
      </c>
      <c r="J14" s="9">
        <f>J13+J13*Dateneingabe!$D$16/100</f>
        <v>3918.1400378123953</v>
      </c>
      <c r="K14" s="9"/>
      <c r="L14" s="13">
        <f t="shared" si="4"/>
        <v>21947.913970009977</v>
      </c>
      <c r="M14">
        <f t="shared" si="5"/>
        <v>25728.585416120539</v>
      </c>
      <c r="N14">
        <f>N13+N13*Dateneingabe!$D$22/100</f>
        <v>2636.2336072550979</v>
      </c>
      <c r="O14">
        <f>O13+O13*Dateneingabe!$D$22/100</f>
        <v>2489.7761846298149</v>
      </c>
    </row>
    <row r="15" spans="1:15" x14ac:dyDescent="0.35">
      <c r="A15">
        <v>10</v>
      </c>
      <c r="B15" s="9">
        <f t="shared" si="0"/>
        <v>49804.112584076269</v>
      </c>
      <c r="C15" s="9">
        <f t="shared" si="1"/>
        <v>51052.522262852857</v>
      </c>
      <c r="D15" s="9">
        <f>D14+D14*Dateneingabe!$D$10/100</f>
        <v>6023.1436040989793</v>
      </c>
      <c r="E15" s="9">
        <f>E14+E14*Dateneingabe!$D$10/100</f>
        <v>5569.438757730506</v>
      </c>
      <c r="F15" s="9"/>
      <c r="G15" s="9">
        <f t="shared" si="2"/>
        <v>38786.10768031163</v>
      </c>
      <c r="H15" s="9">
        <f t="shared" si="3"/>
        <v>41027.835089065899</v>
      </c>
      <c r="I15" s="9">
        <f>I14+I14*Dateneingabe!$D$16/100</f>
        <v>4323.5636019588201</v>
      </c>
      <c r="J15" s="9">
        <f>J14+J14*Dateneingabe!$D$16/100</f>
        <v>4016.0935387577051</v>
      </c>
      <c r="K15" s="9"/>
      <c r="L15" s="13">
        <f t="shared" si="4"/>
        <v>24636.872249410175</v>
      </c>
      <c r="M15">
        <f t="shared" si="5"/>
        <v>28268.157124442951</v>
      </c>
      <c r="N15">
        <f>N14+N14*Dateneingabe!$D$22/100</f>
        <v>2688.9582794001999</v>
      </c>
      <c r="O15">
        <f>O14+O14*Dateneingabe!$D$22/100</f>
        <v>2539.5717083224113</v>
      </c>
    </row>
    <row r="16" spans="1:15" x14ac:dyDescent="0.35">
      <c r="A16">
        <v>11</v>
      </c>
      <c r="B16" s="9">
        <f t="shared" si="0"/>
        <v>56098.297650359702</v>
      </c>
      <c r="C16" s="9">
        <f t="shared" si="1"/>
        <v>56872.585764681236</v>
      </c>
      <c r="D16" s="9">
        <f>D15+D15*Dateneingabe!$D$10/100</f>
        <v>6294.1850662834331</v>
      </c>
      <c r="E16" s="9">
        <f>E15+E15*Dateneingabe!$D$10/100</f>
        <v>5820.0635018283792</v>
      </c>
      <c r="F16" s="9"/>
      <c r="G16" s="9">
        <f t="shared" si="2"/>
        <v>43217.760372319419</v>
      </c>
      <c r="H16" s="9">
        <f t="shared" si="3"/>
        <v>45144.330966292546</v>
      </c>
      <c r="I16" s="9">
        <f>I15+I15*Dateneingabe!$D$16/100</f>
        <v>4431.6526920077904</v>
      </c>
      <c r="J16" s="9">
        <f>J15+J15*Dateneingabe!$D$16/100</f>
        <v>4116.4958772266482</v>
      </c>
      <c r="K16" s="9"/>
      <c r="L16" s="13">
        <f t="shared" si="4"/>
        <v>27379.609694398379</v>
      </c>
      <c r="M16">
        <f t="shared" si="5"/>
        <v>30858.52026693181</v>
      </c>
      <c r="N16">
        <f>N15+N15*Dateneingabe!$D$22/100</f>
        <v>2742.7374449882041</v>
      </c>
      <c r="O16">
        <f>O15+O15*Dateneingabe!$D$22/100</f>
        <v>2590.3631424888595</v>
      </c>
    </row>
    <row r="17" spans="1:15" x14ac:dyDescent="0.35">
      <c r="A17">
        <v>12</v>
      </c>
      <c r="B17" s="9">
        <f t="shared" si="0"/>
        <v>62675.72104462589</v>
      </c>
      <c r="C17" s="9">
        <f t="shared" si="1"/>
        <v>62954.55212409189</v>
      </c>
      <c r="D17" s="9">
        <f>D16+D16*Dateneingabe!$D$10/100</f>
        <v>6577.4233942661876</v>
      </c>
      <c r="E17" s="9">
        <f>E16+E16*Dateneingabe!$D$10/100</f>
        <v>6081.966359410656</v>
      </c>
      <c r="F17" s="9"/>
      <c r="G17" s="9">
        <f t="shared" si="2"/>
        <v>47760.204381627402</v>
      </c>
      <c r="H17" s="9">
        <f t="shared" si="3"/>
        <v>49363.739240449861</v>
      </c>
      <c r="I17" s="9">
        <f>I16+I16*Dateneingabe!$D$16/100</f>
        <v>4542.4440093079847</v>
      </c>
      <c r="J17" s="9">
        <f>J16+J16*Dateneingabe!$D$16/100</f>
        <v>4219.4082741573147</v>
      </c>
      <c r="K17" s="9"/>
      <c r="L17" s="13">
        <f t="shared" si="4"/>
        <v>30177.201888286349</v>
      </c>
      <c r="M17">
        <f t="shared" si="5"/>
        <v>33500.690672270444</v>
      </c>
      <c r="N17">
        <f>N16+N16*Dateneingabe!$D$22/100</f>
        <v>2797.5921938879683</v>
      </c>
      <c r="O17">
        <f>O16+O16*Dateneingabe!$D$22/100</f>
        <v>2642.1704053386366</v>
      </c>
    </row>
    <row r="18" spans="1:15" x14ac:dyDescent="0.35">
      <c r="A18">
        <v>13</v>
      </c>
      <c r="B18" s="9">
        <f t="shared" si="0"/>
        <v>69549.128491634052</v>
      </c>
      <c r="C18" s="9">
        <f t="shared" si="1"/>
        <v>69310.20696967603</v>
      </c>
      <c r="D18" s="9">
        <f>D17+D17*Dateneingabe!$D$10/100</f>
        <v>6873.4074470081659</v>
      </c>
      <c r="E18" s="9">
        <f>E17+E17*Dateneingabe!$D$10/100</f>
        <v>6355.6548455841357</v>
      </c>
      <c r="F18" s="9"/>
      <c r="G18" s="9">
        <f t="shared" si="2"/>
        <v>52416.209491168083</v>
      </c>
      <c r="H18" s="9">
        <f t="shared" si="3"/>
        <v>53688.632721461108</v>
      </c>
      <c r="I18" s="9">
        <f>I17+I17*Dateneingabe!$D$16/100</f>
        <v>4656.0051095406843</v>
      </c>
      <c r="J18" s="9">
        <f>J17+J17*Dateneingabe!$D$16/100</f>
        <v>4324.8934810112478</v>
      </c>
      <c r="K18" s="9"/>
      <c r="L18" s="13">
        <f t="shared" si="4"/>
        <v>33030.745926052077</v>
      </c>
      <c r="M18">
        <f t="shared" si="5"/>
        <v>36195.704485715854</v>
      </c>
      <c r="N18">
        <f>N17+N17*Dateneingabe!$D$22/100</f>
        <v>2853.5440377657278</v>
      </c>
      <c r="O18">
        <f>O17+O17*Dateneingabe!$D$22/100</f>
        <v>2695.0138134454091</v>
      </c>
    </row>
    <row r="19" spans="1:15" x14ac:dyDescent="0.35">
      <c r="A19">
        <v>14</v>
      </c>
      <c r="B19" s="9">
        <f t="shared" si="0"/>
        <v>76731.839273757592</v>
      </c>
      <c r="C19" s="9">
        <f t="shared" si="1"/>
        <v>75951.86628331145</v>
      </c>
      <c r="D19" s="9">
        <f>D18+D18*Dateneingabe!$D$10/100</f>
        <v>7182.7107821235331</v>
      </c>
      <c r="E19" s="9">
        <f>E18+E18*Dateneingabe!$D$10/100</f>
        <v>6641.6593136354222</v>
      </c>
      <c r="F19" s="9"/>
      <c r="G19" s="9">
        <f t="shared" si="2"/>
        <v>57188.614728447283</v>
      </c>
      <c r="H19" s="9">
        <f t="shared" si="3"/>
        <v>58121.648539497633</v>
      </c>
      <c r="I19" s="9">
        <f>I18+I18*Dateneingabe!$D$16/100</f>
        <v>4772.4052372792012</v>
      </c>
      <c r="J19" s="9">
        <f>J18+J18*Dateneingabe!$D$16/100</f>
        <v>4433.0158180365288</v>
      </c>
      <c r="K19" s="9"/>
      <c r="L19" s="13">
        <f t="shared" si="4"/>
        <v>35941.360844573122</v>
      </c>
      <c r="M19">
        <f t="shared" si="5"/>
        <v>38944.61857543017</v>
      </c>
      <c r="N19">
        <f>N18+N18*Dateneingabe!$D$22/100</f>
        <v>2910.6149185210425</v>
      </c>
      <c r="O19">
        <f>O18+O18*Dateneingabe!$D$22/100</f>
        <v>2748.9140897143175</v>
      </c>
    </row>
    <row r="20" spans="1:15" x14ac:dyDescent="0.35">
      <c r="A20">
        <v>15</v>
      </c>
      <c r="B20" s="9">
        <f t="shared" si="0"/>
        <v>84237.772041076678</v>
      </c>
      <c r="C20" s="9">
        <f t="shared" si="1"/>
        <v>82892.40026606046</v>
      </c>
      <c r="D20" s="9">
        <f>D19+D19*Dateneingabe!$D$10/100</f>
        <v>7505.9327673190919</v>
      </c>
      <c r="E20" s="9">
        <f>E19+E19*Dateneingabe!$D$10/100</f>
        <v>6940.5339827490161</v>
      </c>
      <c r="F20" s="9"/>
      <c r="G20" s="9">
        <f t="shared" si="2"/>
        <v>62080.330096658465</v>
      </c>
      <c r="H20" s="9">
        <f t="shared" si="3"/>
        <v>62665.489752985071</v>
      </c>
      <c r="I20" s="9">
        <f>I19+I19*Dateneingabe!$D$16/100</f>
        <v>4891.7153682111812</v>
      </c>
      <c r="J20" s="9">
        <f>J19+J19*Dateneingabe!$D$16/100</f>
        <v>4543.8412134874416</v>
      </c>
      <c r="K20" s="9"/>
      <c r="L20" s="13">
        <f t="shared" si="4"/>
        <v>38910.188061464585</v>
      </c>
      <c r="M20">
        <f t="shared" si="5"/>
        <v>41748.510946938775</v>
      </c>
      <c r="N20">
        <f>N19+N19*Dateneingabe!$D$22/100</f>
        <v>2968.8272168914632</v>
      </c>
      <c r="O20">
        <f>O19+O19*Dateneingabe!$D$22/100</f>
        <v>2803.8923715086039</v>
      </c>
    </row>
    <row r="21" spans="1:15" x14ac:dyDescent="0.35">
      <c r="A21">
        <v>16</v>
      </c>
      <c r="B21" s="9">
        <f t="shared" si="0"/>
        <v>92081.471782925131</v>
      </c>
      <c r="C21" s="9">
        <f t="shared" si="1"/>
        <v>90145.258278033187</v>
      </c>
      <c r="D21" s="9">
        <f>D20+D20*Dateneingabe!$D$10/100</f>
        <v>7843.6997418484507</v>
      </c>
      <c r="E21" s="9">
        <f>E20+E20*Dateneingabe!$D$10/100</f>
        <v>7252.8580119727221</v>
      </c>
      <c r="F21" s="9"/>
      <c r="G21" s="9">
        <f t="shared" si="2"/>
        <v>67094.338349074926</v>
      </c>
      <c r="H21" s="9">
        <f t="shared" si="3"/>
        <v>67322.926996809692</v>
      </c>
      <c r="I21" s="9">
        <f>I20+I20*Dateneingabe!$D$16/100</f>
        <v>5014.0082524164609</v>
      </c>
      <c r="J21" s="9">
        <f>J20+J20*Dateneingabe!$D$16/100</f>
        <v>4657.4372438246273</v>
      </c>
      <c r="K21" s="9"/>
      <c r="L21" s="13">
        <f t="shared" si="4"/>
        <v>41938.391822693877</v>
      </c>
      <c r="M21">
        <f t="shared" si="5"/>
        <v>44608.481165877551</v>
      </c>
      <c r="N21">
        <f>N20+N20*Dateneingabe!$D$22/100</f>
        <v>3028.2037612292925</v>
      </c>
      <c r="O21">
        <f>O20+O20*Dateneingabe!$D$22/100</f>
        <v>2859.9702189387758</v>
      </c>
    </row>
    <row r="22" spans="1:15" x14ac:dyDescent="0.35">
      <c r="A22">
        <v>17</v>
      </c>
      <c r="B22" s="9">
        <f t="shared" si="0"/>
        <v>100278.13801315676</v>
      </c>
      <c r="C22" s="9">
        <f t="shared" si="1"/>
        <v>97724.494900544683</v>
      </c>
      <c r="D22" s="9">
        <f>D21+D21*Dateneingabe!$D$10/100</f>
        <v>8196.6662302316308</v>
      </c>
      <c r="E22" s="9">
        <f>E21+E21*Dateneingabe!$D$10/100</f>
        <v>7579.2366225114947</v>
      </c>
      <c r="F22" s="9"/>
      <c r="G22" s="9">
        <f t="shared" si="2"/>
        <v>72233.696807801796</v>
      </c>
      <c r="H22" s="9">
        <f t="shared" si="3"/>
        <v>72096.800171729934</v>
      </c>
      <c r="I22" s="9">
        <f>I21+I21*Dateneingabe!$D$16/100</f>
        <v>5139.3584587268724</v>
      </c>
      <c r="J22" s="9">
        <f>J21+J21*Dateneingabe!$D$16/100</f>
        <v>4773.8731749202434</v>
      </c>
      <c r="K22" s="9"/>
      <c r="L22" s="13">
        <f t="shared" si="4"/>
        <v>45027.159659147757</v>
      </c>
      <c r="M22">
        <f t="shared" si="5"/>
        <v>47525.650789195104</v>
      </c>
      <c r="N22">
        <f>N21+N21*Dateneingabe!$D$22/100</f>
        <v>3088.7678364538783</v>
      </c>
      <c r="O22">
        <f>O21+O21*Dateneingabe!$D$22/100</f>
        <v>2917.1696233175512</v>
      </c>
    </row>
    <row r="23" spans="1:15" x14ac:dyDescent="0.35">
      <c r="A23">
        <v>18</v>
      </c>
      <c r="B23" s="9">
        <f t="shared" si="0"/>
        <v>108843.6542237488</v>
      </c>
      <c r="C23" s="9">
        <f t="shared" si="1"/>
        <v>105644.79717106919</v>
      </c>
      <c r="D23" s="9">
        <f>D22+D22*Dateneingabe!$D$10/100</f>
        <v>8565.5162105920535</v>
      </c>
      <c r="E23" s="9">
        <f>E22+E22*Dateneingabe!$D$10/100</f>
        <v>7920.3022705245121</v>
      </c>
      <c r="F23" s="9"/>
      <c r="G23" s="9">
        <f t="shared" si="2"/>
        <v>77501.539227996836</v>
      </c>
      <c r="H23" s="9">
        <f t="shared" si="3"/>
        <v>76990.020176023187</v>
      </c>
      <c r="I23" s="9">
        <f>I22+I22*Dateneingabe!$D$16/100</f>
        <v>5267.8424201950438</v>
      </c>
      <c r="J23" s="9">
        <f>J22+J22*Dateneingabe!$D$16/100</f>
        <v>4893.2200042932491</v>
      </c>
      <c r="K23" s="9"/>
      <c r="L23" s="13">
        <f t="shared" si="4"/>
        <v>48177.702852330716</v>
      </c>
      <c r="M23">
        <f t="shared" si="5"/>
        <v>50501.163804979005</v>
      </c>
      <c r="N23">
        <f>N22+N22*Dateneingabe!$D$22/100</f>
        <v>3150.5431931829557</v>
      </c>
      <c r="O23">
        <f>O22+O22*Dateneingabe!$D$22/100</f>
        <v>2975.5130157839021</v>
      </c>
    </row>
    <row r="24" spans="1:15" x14ac:dyDescent="0.35">
      <c r="A24">
        <v>19</v>
      </c>
      <c r="B24" s="9">
        <f t="shared" si="0"/>
        <v>117794.6186638175</v>
      </c>
      <c r="C24" s="9">
        <f t="shared" si="1"/>
        <v>113921.51304376731</v>
      </c>
      <c r="D24" s="9">
        <f>D23+D23*Dateneingabe!$D$10/100</f>
        <v>8950.9644400686957</v>
      </c>
      <c r="E24" s="9">
        <f>E23+E23*Dateneingabe!$D$10/100</f>
        <v>8276.7158726981143</v>
      </c>
      <c r="F24" s="9"/>
      <c r="G24" s="9">
        <f t="shared" si="2"/>
        <v>82901.077708696757</v>
      </c>
      <c r="H24" s="9">
        <f t="shared" si="3"/>
        <v>82005.570680423771</v>
      </c>
      <c r="I24" s="9">
        <f>I23+I23*Dateneingabe!$D$16/100</f>
        <v>5399.53848069992</v>
      </c>
      <c r="J24" s="9">
        <f>J23+J23*Dateneingabe!$D$16/100</f>
        <v>5015.5505044005804</v>
      </c>
      <c r="K24" s="9"/>
      <c r="L24" s="13">
        <f t="shared" si="4"/>
        <v>51391.256909377335</v>
      </c>
      <c r="M24">
        <f t="shared" si="5"/>
        <v>53536.187081078584</v>
      </c>
      <c r="N24">
        <f>N23+N23*Dateneingabe!$D$22/100</f>
        <v>3213.5540570466151</v>
      </c>
      <c r="O24">
        <f>O23+O23*Dateneingabe!$D$22/100</f>
        <v>3035.02327609958</v>
      </c>
    </row>
    <row r="25" spans="1:15" x14ac:dyDescent="0.35">
      <c r="A25">
        <v>20</v>
      </c>
      <c r="B25" s="9">
        <f t="shared" si="0"/>
        <v>127148.37650368929</v>
      </c>
      <c r="C25" s="9">
        <f t="shared" si="1"/>
        <v>122570.68113073683</v>
      </c>
      <c r="D25" s="9">
        <f>D24+D24*Dateneingabe!$D$10/100</f>
        <v>9353.7578398717869</v>
      </c>
      <c r="E25" s="9">
        <f>E24+E24*Dateneingabe!$D$10/100</f>
        <v>8649.1680869695301</v>
      </c>
      <c r="F25" s="9"/>
      <c r="G25" s="9">
        <f t="shared" si="2"/>
        <v>88435.604651414178</v>
      </c>
      <c r="H25" s="9">
        <f t="shared" si="3"/>
        <v>87146.509947434359</v>
      </c>
      <c r="I25" s="9">
        <f>I24+I24*Dateneingabe!$D$16/100</f>
        <v>5534.526942717418</v>
      </c>
      <c r="J25" s="9">
        <f>J24+J24*Dateneingabe!$D$16/100</f>
        <v>5140.9392670105954</v>
      </c>
      <c r="K25" s="9"/>
      <c r="L25" s="13">
        <f t="shared" si="4"/>
        <v>54669.08204756488</v>
      </c>
      <c r="M25">
        <f t="shared" si="5"/>
        <v>56631.910822700156</v>
      </c>
      <c r="N25">
        <f>N24+N24*Dateneingabe!$D$22/100</f>
        <v>3277.8251381875475</v>
      </c>
      <c r="O25">
        <f>O24+O24*Dateneingabe!$D$22/100</f>
        <v>3095.7237416215717</v>
      </c>
    </row>
    <row r="26" spans="1:15" x14ac:dyDescent="0.35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1:15" x14ac:dyDescent="0.35">
      <c r="B27" s="9"/>
      <c r="C27" s="9"/>
      <c r="D27" s="9"/>
      <c r="E27" s="9">
        <f>D6-E6</f>
        <v>305.30000000000018</v>
      </c>
      <c r="F27" s="9"/>
      <c r="G27" s="9"/>
      <c r="H27" s="9"/>
      <c r="I27" s="9"/>
      <c r="J27" s="9">
        <f>I6-J6</f>
        <v>246.19999999999982</v>
      </c>
      <c r="K27" s="9"/>
      <c r="O27">
        <f>N6-O6</f>
        <v>125</v>
      </c>
    </row>
    <row r="28" spans="1:15" x14ac:dyDescent="0.35">
      <c r="B28" s="9"/>
      <c r="C28" s="9"/>
      <c r="D28" s="9"/>
      <c r="E28" s="9"/>
      <c r="F28" s="9"/>
      <c r="G28" s="9"/>
      <c r="H28" s="9"/>
      <c r="I28" s="9"/>
      <c r="J28" s="9"/>
      <c r="K28" s="9"/>
    </row>
    <row r="29" spans="1:15" x14ac:dyDescent="0.35">
      <c r="B29" s="9"/>
      <c r="C29" s="9"/>
      <c r="D29" s="9"/>
      <c r="E29" s="9"/>
      <c r="F29" s="9"/>
      <c r="G29" s="9"/>
      <c r="H29" s="9"/>
      <c r="I29" s="9"/>
      <c r="J29" s="9"/>
      <c r="K29" s="9"/>
    </row>
    <row r="30" spans="1:15" x14ac:dyDescent="0.35"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1:15" x14ac:dyDescent="0.35"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1:15" x14ac:dyDescent="0.35">
      <c r="B32" s="9"/>
      <c r="C32" s="9"/>
      <c r="D32" s="9"/>
      <c r="E32" s="9"/>
      <c r="F32" s="9"/>
      <c r="G32" s="9"/>
      <c r="H32" s="9"/>
      <c r="I32" s="9"/>
      <c r="J32" s="9"/>
      <c r="K32" s="9"/>
    </row>
    <row r="33" spans="2:11" x14ac:dyDescent="0.35">
      <c r="B33" s="9"/>
      <c r="C33" s="9"/>
      <c r="D33" s="9"/>
      <c r="E33" s="9"/>
      <c r="F33" s="9"/>
      <c r="G33" s="9"/>
      <c r="H33" s="9"/>
      <c r="I33" s="9"/>
      <c r="J33" s="9"/>
      <c r="K33" s="9"/>
    </row>
    <row r="34" spans="2:11" x14ac:dyDescent="0.35"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2:11" x14ac:dyDescent="0.35">
      <c r="B35" s="9"/>
      <c r="C35" s="9"/>
      <c r="D35" s="9"/>
      <c r="E35" s="9"/>
      <c r="F35" s="9"/>
      <c r="G35" s="9"/>
      <c r="H35" s="9"/>
      <c r="I35" s="9"/>
      <c r="J35" s="9"/>
      <c r="K35" s="9"/>
    </row>
  </sheetData>
  <pageMargins left="0.7" right="0.7" top="0.78740157499999996" bottom="0.78740157499999996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Dateneingabe</vt:lpstr>
      <vt:lpstr>Grafiken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Heizung mieten</dc:title>
  <dc:creator>Maik Hanau</dc:creator>
  <cp:lastModifiedBy>Maik Hanau</cp:lastModifiedBy>
  <dcterms:created xsi:type="dcterms:W3CDTF">2021-08-06T10:34:07Z</dcterms:created>
  <dcterms:modified xsi:type="dcterms:W3CDTF">2022-04-12T07:07:05Z</dcterms:modified>
</cp:coreProperties>
</file>