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achwerk-Videos\Dateien\"/>
    </mc:Choice>
  </mc:AlternateContent>
  <bookViews>
    <workbookView xWindow="0" yWindow="0" windowWidth="38400" windowHeight="17850"/>
  </bookViews>
  <sheets>
    <sheet name="Dateneingabe" sheetId="1" r:id="rId1"/>
    <sheet name="Grafik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1" i="1"/>
  <c r="J21" i="1" l="1"/>
  <c r="J23" i="1" s="1"/>
  <c r="P6" i="2"/>
  <c r="M6" i="2"/>
  <c r="J6" i="2"/>
  <c r="J11" i="1" l="1"/>
  <c r="G6" i="2" s="1"/>
  <c r="D37" i="1" l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D30" i="1"/>
  <c r="N6" i="2" s="1"/>
  <c r="L6" i="2" s="1"/>
  <c r="D23" i="1"/>
  <c r="J18" i="1"/>
  <c r="H6" i="2"/>
  <c r="F6" i="2" s="1"/>
  <c r="K6" i="2" l="1"/>
  <c r="D24" i="1"/>
  <c r="C6" i="2"/>
  <c r="Q6" i="2"/>
  <c r="O6" i="2" s="1"/>
  <c r="I6" i="2"/>
  <c r="M7" i="2"/>
  <c r="N7" i="2" s="1"/>
  <c r="J7" i="2"/>
  <c r="K7" i="2" s="1"/>
  <c r="G7" i="2"/>
  <c r="H7" i="2" s="1"/>
  <c r="F7" i="2" s="1"/>
  <c r="D6" i="2" l="1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Q7" i="2"/>
  <c r="O7" i="2" s="1"/>
  <c r="I7" i="2"/>
  <c r="L7" i="2"/>
  <c r="M8" i="2"/>
  <c r="N8" i="2" s="1"/>
  <c r="J8" i="2"/>
  <c r="K8" i="2" s="1"/>
  <c r="G8" i="2"/>
  <c r="H8" i="2" s="1"/>
  <c r="F8" i="2" s="1"/>
  <c r="B6" i="2" l="1"/>
  <c r="D7" i="2"/>
  <c r="Q8" i="2"/>
  <c r="Q9" i="2" s="1"/>
  <c r="L8" i="2"/>
  <c r="I8" i="2"/>
  <c r="M9" i="2"/>
  <c r="N9" i="2" s="1"/>
  <c r="J9" i="2"/>
  <c r="K9" i="2" s="1"/>
  <c r="G9" i="2"/>
  <c r="H9" i="2" s="1"/>
  <c r="F9" i="2" s="1"/>
  <c r="B7" i="2" l="1"/>
  <c r="D8" i="2"/>
  <c r="O8" i="2"/>
  <c r="I9" i="2"/>
  <c r="L9" i="2"/>
  <c r="Q10" i="2"/>
  <c r="O9" i="2"/>
  <c r="M10" i="2"/>
  <c r="N10" i="2" s="1"/>
  <c r="J10" i="2"/>
  <c r="K10" i="2" s="1"/>
  <c r="G10" i="2"/>
  <c r="H10" i="2" s="1"/>
  <c r="F10" i="2" s="1"/>
  <c r="B8" i="2" l="1"/>
  <c r="D9" i="2"/>
  <c r="L10" i="2"/>
  <c r="I10" i="2"/>
  <c r="Q11" i="2"/>
  <c r="O10" i="2"/>
  <c r="M11" i="2"/>
  <c r="N11" i="2" s="1"/>
  <c r="J11" i="2"/>
  <c r="K11" i="2" s="1"/>
  <c r="G11" i="2"/>
  <c r="H11" i="2" s="1"/>
  <c r="F11" i="2" s="1"/>
  <c r="B9" i="2" l="1"/>
  <c r="D10" i="2"/>
  <c r="I11" i="2"/>
  <c r="L11" i="2"/>
  <c r="Q12" i="2"/>
  <c r="O11" i="2"/>
  <c r="M12" i="2"/>
  <c r="N12" i="2" s="1"/>
  <c r="J12" i="2"/>
  <c r="K12" i="2" s="1"/>
  <c r="G12" i="2"/>
  <c r="H12" i="2" s="1"/>
  <c r="F12" i="2" s="1"/>
  <c r="B10" i="2" l="1"/>
  <c r="D11" i="2"/>
  <c r="I12" i="2"/>
  <c r="L12" i="2"/>
  <c r="Q13" i="2"/>
  <c r="O12" i="2"/>
  <c r="M13" i="2"/>
  <c r="N13" i="2" s="1"/>
  <c r="J13" i="2"/>
  <c r="K13" i="2" s="1"/>
  <c r="G13" i="2"/>
  <c r="H13" i="2" s="1"/>
  <c r="F13" i="2" s="1"/>
  <c r="B11" i="2" l="1"/>
  <c r="D12" i="2"/>
  <c r="I13" i="2"/>
  <c r="Q14" i="2"/>
  <c r="O13" i="2"/>
  <c r="L13" i="2"/>
  <c r="M14" i="2"/>
  <c r="N14" i="2" s="1"/>
  <c r="J14" i="2"/>
  <c r="K14" i="2" s="1"/>
  <c r="G14" i="2"/>
  <c r="H14" i="2" s="1"/>
  <c r="F14" i="2" s="1"/>
  <c r="B12" i="2" l="1"/>
  <c r="D13" i="2"/>
  <c r="L14" i="2"/>
  <c r="I14" i="2"/>
  <c r="Q15" i="2"/>
  <c r="O14" i="2"/>
  <c r="M15" i="2"/>
  <c r="N15" i="2" s="1"/>
  <c r="J15" i="2"/>
  <c r="K15" i="2" s="1"/>
  <c r="G15" i="2"/>
  <c r="H15" i="2" s="1"/>
  <c r="F15" i="2" s="1"/>
  <c r="B13" i="2" l="1"/>
  <c r="D14" i="2"/>
  <c r="L15" i="2"/>
  <c r="I15" i="2"/>
  <c r="Q16" i="2"/>
  <c r="O15" i="2"/>
  <c r="M16" i="2"/>
  <c r="N16" i="2" s="1"/>
  <c r="J16" i="2"/>
  <c r="K16" i="2" s="1"/>
  <c r="G16" i="2"/>
  <c r="H16" i="2" s="1"/>
  <c r="F16" i="2" s="1"/>
  <c r="B14" i="2" l="1"/>
  <c r="D15" i="2"/>
  <c r="I16" i="2"/>
  <c r="L16" i="2"/>
  <c r="Q17" i="2"/>
  <c r="O16" i="2"/>
  <c r="M17" i="2"/>
  <c r="N17" i="2" s="1"/>
  <c r="J17" i="2"/>
  <c r="K17" i="2" s="1"/>
  <c r="G17" i="2"/>
  <c r="H17" i="2" s="1"/>
  <c r="F17" i="2" s="1"/>
  <c r="B15" i="2" l="1"/>
  <c r="D16" i="2"/>
  <c r="L17" i="2"/>
  <c r="I17" i="2"/>
  <c r="Q18" i="2"/>
  <c r="O17" i="2"/>
  <c r="M18" i="2"/>
  <c r="N18" i="2" s="1"/>
  <c r="J18" i="2"/>
  <c r="K18" i="2" s="1"/>
  <c r="G18" i="2"/>
  <c r="H18" i="2" s="1"/>
  <c r="F18" i="2" s="1"/>
  <c r="B16" i="2" l="1"/>
  <c r="D17" i="2"/>
  <c r="I18" i="2"/>
  <c r="L18" i="2"/>
  <c r="Q19" i="2"/>
  <c r="O18" i="2"/>
  <c r="M19" i="2"/>
  <c r="N19" i="2" s="1"/>
  <c r="J19" i="2"/>
  <c r="K19" i="2" s="1"/>
  <c r="G19" i="2"/>
  <c r="H19" i="2" s="1"/>
  <c r="F19" i="2" s="1"/>
  <c r="B17" i="2" l="1"/>
  <c r="D18" i="2"/>
  <c r="L19" i="2"/>
  <c r="I19" i="2"/>
  <c r="Q20" i="2"/>
  <c r="O19" i="2"/>
  <c r="M20" i="2"/>
  <c r="N20" i="2" s="1"/>
  <c r="J20" i="2"/>
  <c r="K20" i="2" s="1"/>
  <c r="G20" i="2"/>
  <c r="H20" i="2" s="1"/>
  <c r="F20" i="2" s="1"/>
  <c r="B18" i="2" l="1"/>
  <c r="D19" i="2"/>
  <c r="I20" i="2"/>
  <c r="L20" i="2"/>
  <c r="Q21" i="2"/>
  <c r="O20" i="2"/>
  <c r="M21" i="2"/>
  <c r="N21" i="2" s="1"/>
  <c r="J21" i="2"/>
  <c r="K21" i="2" s="1"/>
  <c r="G21" i="2"/>
  <c r="H21" i="2" s="1"/>
  <c r="F21" i="2" s="1"/>
  <c r="B19" i="2" l="1"/>
  <c r="D20" i="2"/>
  <c r="L21" i="2"/>
  <c r="Q22" i="2"/>
  <c r="O21" i="2"/>
  <c r="I21" i="2"/>
  <c r="M22" i="2"/>
  <c r="N22" i="2" s="1"/>
  <c r="J22" i="2"/>
  <c r="K22" i="2" s="1"/>
  <c r="G22" i="2"/>
  <c r="H22" i="2" s="1"/>
  <c r="F22" i="2" s="1"/>
  <c r="B20" i="2" l="1"/>
  <c r="D21" i="2"/>
  <c r="I22" i="2"/>
  <c r="L22" i="2"/>
  <c r="Q23" i="2"/>
  <c r="O22" i="2"/>
  <c r="M23" i="2"/>
  <c r="N23" i="2" s="1"/>
  <c r="J23" i="2"/>
  <c r="K23" i="2" s="1"/>
  <c r="G23" i="2"/>
  <c r="H23" i="2" s="1"/>
  <c r="F23" i="2" s="1"/>
  <c r="B21" i="2" l="1"/>
  <c r="D22" i="2"/>
  <c r="L23" i="2"/>
  <c r="I23" i="2"/>
  <c r="Q24" i="2"/>
  <c r="O23" i="2"/>
  <c r="M24" i="2"/>
  <c r="N24" i="2" s="1"/>
  <c r="J24" i="2"/>
  <c r="K24" i="2" s="1"/>
  <c r="G24" i="2"/>
  <c r="H24" i="2" s="1"/>
  <c r="F24" i="2" s="1"/>
  <c r="B22" i="2" l="1"/>
  <c r="D23" i="2"/>
  <c r="I24" i="2"/>
  <c r="L24" i="2"/>
  <c r="Q25" i="2"/>
  <c r="O24" i="2"/>
  <c r="M25" i="2"/>
  <c r="N25" i="2" s="1"/>
  <c r="J25" i="2"/>
  <c r="K25" i="2" s="1"/>
  <c r="G25" i="2"/>
  <c r="H25" i="2" s="1"/>
  <c r="F25" i="2" s="1"/>
  <c r="B23" i="2" l="1"/>
  <c r="D24" i="2"/>
  <c r="L25" i="2"/>
  <c r="I25" i="2"/>
  <c r="Q26" i="2"/>
  <c r="O25" i="2"/>
  <c r="M26" i="2"/>
  <c r="N26" i="2" s="1"/>
  <c r="J26" i="2"/>
  <c r="K26" i="2" s="1"/>
  <c r="G26" i="2"/>
  <c r="H26" i="2" s="1"/>
  <c r="F26" i="2" s="1"/>
  <c r="B24" i="2" l="1"/>
  <c r="D25" i="2"/>
  <c r="I26" i="2"/>
  <c r="L26" i="2"/>
  <c r="Q27" i="2"/>
  <c r="O26" i="2"/>
  <c r="M27" i="2"/>
  <c r="N27" i="2" s="1"/>
  <c r="J27" i="2"/>
  <c r="K27" i="2" s="1"/>
  <c r="G27" i="2"/>
  <c r="H27" i="2" s="1"/>
  <c r="F27" i="2" s="1"/>
  <c r="B25" i="2" l="1"/>
  <c r="D26" i="2"/>
  <c r="L27" i="2"/>
  <c r="I27" i="2"/>
  <c r="Q28" i="2"/>
  <c r="O27" i="2"/>
  <c r="M28" i="2"/>
  <c r="N28" i="2" s="1"/>
  <c r="J28" i="2"/>
  <c r="K28" i="2" s="1"/>
  <c r="G28" i="2"/>
  <c r="H28" i="2" s="1"/>
  <c r="F28" i="2" s="1"/>
  <c r="B26" i="2" l="1"/>
  <c r="D27" i="2"/>
  <c r="I28" i="2"/>
  <c r="L28" i="2"/>
  <c r="Q29" i="2"/>
  <c r="O28" i="2"/>
  <c r="M29" i="2"/>
  <c r="N29" i="2" s="1"/>
  <c r="J29" i="2"/>
  <c r="K29" i="2" s="1"/>
  <c r="G29" i="2"/>
  <c r="H29" i="2" s="1"/>
  <c r="F29" i="2" s="1"/>
  <c r="B27" i="2" l="1"/>
  <c r="D28" i="2"/>
  <c r="I29" i="2"/>
  <c r="L29" i="2"/>
  <c r="Q30" i="2"/>
  <c r="O29" i="2"/>
  <c r="M30" i="2"/>
  <c r="N30" i="2" s="1"/>
  <c r="J30" i="2"/>
  <c r="K30" i="2" s="1"/>
  <c r="G30" i="2"/>
  <c r="H30" i="2" s="1"/>
  <c r="F30" i="2" s="1"/>
  <c r="B28" i="2" l="1"/>
  <c r="D29" i="2"/>
  <c r="I30" i="2"/>
  <c r="L30" i="2"/>
  <c r="Q31" i="2"/>
  <c r="O30" i="2"/>
  <c r="M31" i="2"/>
  <c r="N31" i="2" s="1"/>
  <c r="J31" i="2"/>
  <c r="K31" i="2" s="1"/>
  <c r="G31" i="2"/>
  <c r="H31" i="2" s="1"/>
  <c r="F31" i="2" s="1"/>
  <c r="B29" i="2" l="1"/>
  <c r="D30" i="2"/>
  <c r="I31" i="2"/>
  <c r="L31" i="2"/>
  <c r="Q32" i="2"/>
  <c r="O31" i="2"/>
  <c r="M32" i="2"/>
  <c r="N32" i="2" s="1"/>
  <c r="J32" i="2"/>
  <c r="K32" i="2" s="1"/>
  <c r="G32" i="2"/>
  <c r="H32" i="2" s="1"/>
  <c r="F32" i="2" s="1"/>
  <c r="B30" i="2" l="1"/>
  <c r="D31" i="2"/>
  <c r="L32" i="2"/>
  <c r="I32" i="2"/>
  <c r="Q33" i="2"/>
  <c r="O32" i="2"/>
  <c r="M33" i="2"/>
  <c r="N33" i="2" s="1"/>
  <c r="J33" i="2"/>
  <c r="K33" i="2" s="1"/>
  <c r="G33" i="2"/>
  <c r="H33" i="2" s="1"/>
  <c r="F33" i="2" s="1"/>
  <c r="B31" i="2" l="1"/>
  <c r="D32" i="2"/>
  <c r="I33" i="2"/>
  <c r="L33" i="2"/>
  <c r="Q34" i="2"/>
  <c r="O33" i="2"/>
  <c r="M34" i="2"/>
  <c r="N34" i="2" s="1"/>
  <c r="J34" i="2"/>
  <c r="K34" i="2" s="1"/>
  <c r="G34" i="2"/>
  <c r="H34" i="2" s="1"/>
  <c r="F34" i="2" s="1"/>
  <c r="B32" i="2" l="1"/>
  <c r="D33" i="2"/>
  <c r="L34" i="2"/>
  <c r="I34" i="2"/>
  <c r="Q35" i="2"/>
  <c r="O35" i="2" s="1"/>
  <c r="O34" i="2"/>
  <c r="M35" i="2"/>
  <c r="N35" i="2" s="1"/>
  <c r="L35" i="2" s="1"/>
  <c r="J35" i="2"/>
  <c r="K35" i="2" s="1"/>
  <c r="I35" i="2" s="1"/>
  <c r="G35" i="2"/>
  <c r="H35" i="2" s="1"/>
  <c r="F35" i="2" s="1"/>
  <c r="B33" i="2" l="1"/>
  <c r="D34" i="2"/>
  <c r="B34" i="2" l="1"/>
  <c r="D35" i="2"/>
  <c r="B35" i="2" s="1"/>
</calcChain>
</file>

<file path=xl/comments1.xml><?xml version="1.0" encoding="utf-8"?>
<comments xmlns="http://schemas.openxmlformats.org/spreadsheetml/2006/main">
  <authors>
    <author>Maik Hanau</author>
  </authors>
  <commentList>
    <comment ref="D10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Der aktuelle Pelletpreis für die Berechnung</t>
        </r>
      </text>
    </comment>
    <comment ref="J10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Der Jahres-Wärmebedarf des Hauses (Heizung+Warmwasser)</t>
        </r>
      </text>
    </comment>
    <comment ref="D11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Die prognostizierte Preissteigerung für Pellets - liegt 2022 bei etwa 2%</t>
        </r>
      </text>
    </comment>
    <comment ref="D12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Die Anschaffungskosten für die Pelletheizung mit allem benötigten Zubehör</t>
        </r>
      </text>
    </comment>
    <comment ref="D13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Die jährlichen Wartungs- und Betriebskosten der Pelletheizung.
Richtwert 350,- bis 450,- EUR pro Jahr</t>
        </r>
      </text>
    </comment>
    <comment ref="D16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Der aktuelle Strompreis</t>
        </r>
      </text>
    </comment>
    <comment ref="D17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Die prognostizierte Preissteigerung - für Strom liegt diese 2022 bei rund 4%</t>
        </r>
      </text>
    </comment>
    <comment ref="D20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Die Anschaffungskosten für die Wärmepumpe mit allen benötigten Komponenten</t>
        </r>
      </text>
    </comment>
    <comment ref="D21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Wartungskosten für die Wärmepumpe</t>
        </r>
      </text>
    </comment>
    <comment ref="D22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Die erwartete/gewünschte/realistische Jahresarbeitszahl der Wärmepumpe</t>
        </r>
      </text>
    </comment>
    <comment ref="D27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Die Anschaffungskosten für die Wärmepumpe mit allen benötigten Komponenten</t>
        </r>
      </text>
    </comment>
    <comment ref="D28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Wartungskosten für die Wärmepumpe</t>
        </r>
      </text>
    </comment>
    <comment ref="D29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Die erwartete/gewünschte/realistische Jahresarbeitszahl der Wärmepumpe</t>
        </r>
      </text>
    </comment>
    <comment ref="D34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Die Anschaffungskosten für die Wärmepumpe mit allen benötigten Komponenten</t>
        </r>
      </text>
    </comment>
    <comment ref="D35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Wartungskosten für die Wärmepumpe</t>
        </r>
      </text>
    </comment>
    <comment ref="D36" authorId="0" shapeId="0">
      <text>
        <r>
          <rPr>
            <b/>
            <sz val="9"/>
            <color indexed="81"/>
            <rFont val="Segoe UI"/>
            <family val="2"/>
          </rPr>
          <t>Maik Hanau:</t>
        </r>
        <r>
          <rPr>
            <sz val="9"/>
            <color indexed="81"/>
            <rFont val="Segoe UI"/>
            <family val="2"/>
          </rPr>
          <t xml:space="preserve">
Die erwartete/gewünschte/realistische Jahresarbeitszahl der Wärmepumpe</t>
        </r>
      </text>
    </comment>
  </commentList>
</comments>
</file>

<file path=xl/sharedStrings.xml><?xml version="1.0" encoding="utf-8"?>
<sst xmlns="http://schemas.openxmlformats.org/spreadsheetml/2006/main" count="85" uniqueCount="47">
  <si>
    <t>https://www.youtube.com/c/DerFachwerker</t>
  </si>
  <si>
    <t>EUR</t>
  </si>
  <si>
    <r>
      <t>Maik Hanau (</t>
    </r>
    <r>
      <rPr>
        <i/>
        <sz val="11"/>
        <color theme="1"/>
        <rFont val="Calibri"/>
        <family val="2"/>
        <scheme val="minor"/>
      </rPr>
      <t>Der Fachwerker</t>
    </r>
    <r>
      <rPr>
        <sz val="11"/>
        <color theme="1"/>
        <rFont val="Calibri"/>
        <family val="2"/>
        <scheme val="minor"/>
      </rPr>
      <t>)</t>
    </r>
  </si>
  <si>
    <t>https://www.der-fachwerker-saniert.de/tool_downloads</t>
  </si>
  <si>
    <t xml:space="preserve">Autor: </t>
  </si>
  <si>
    <t xml:space="preserve">Download: </t>
  </si>
  <si>
    <t xml:space="preserve">YouTube: </t>
  </si>
  <si>
    <t>kWp</t>
  </si>
  <si>
    <t>%</t>
  </si>
  <si>
    <t>Cent/kWh</t>
  </si>
  <si>
    <t>EUR/Jahr</t>
  </si>
  <si>
    <t>kWh/Jahr</t>
  </si>
  <si>
    <t>Datentabelle - Entwicklung der Kosten</t>
  </si>
  <si>
    <t>Angaben zum Haus</t>
  </si>
  <si>
    <t>% pro Jahr</t>
  </si>
  <si>
    <t>kWh pro Jahr</t>
  </si>
  <si>
    <t xml:space="preserve">Wärmebedarf: </t>
  </si>
  <si>
    <t xml:space="preserve">Preissteigerung: </t>
  </si>
  <si>
    <t xml:space="preserve">Strompreis: </t>
  </si>
  <si>
    <t xml:space="preserve">Anschaffungskosten: </t>
  </si>
  <si>
    <t xml:space="preserve">Wartungs-/Betriebskosten: </t>
  </si>
  <si>
    <t xml:space="preserve">Wärmepumpe(n) </t>
  </si>
  <si>
    <t>Luft/Wasser WP</t>
  </si>
  <si>
    <t>Erdwärme WP</t>
  </si>
  <si>
    <t>Grundwasser WP</t>
  </si>
  <si>
    <t>JAZ</t>
  </si>
  <si>
    <t>Pelletheizung</t>
  </si>
  <si>
    <t xml:space="preserve">Pelletpreis: </t>
  </si>
  <si>
    <t xml:space="preserve">Anlagenleistung: </t>
  </si>
  <si>
    <t xml:space="preserve">Strombedarf: </t>
  </si>
  <si>
    <t xml:space="preserve">Eigenverbrauchsquote: </t>
  </si>
  <si>
    <t xml:space="preserve">Einsparpotential durch PV: </t>
  </si>
  <si>
    <t>Luft/Wasser-WP</t>
  </si>
  <si>
    <t>Grundwasser-WP</t>
  </si>
  <si>
    <t>Erdwärme-WP</t>
  </si>
  <si>
    <t>m²</t>
  </si>
  <si>
    <t xml:space="preserve">Anlagengröße: </t>
  </si>
  <si>
    <t xml:space="preserve">Einsparpotential: </t>
  </si>
  <si>
    <t xml:space="preserve">Wärmebedarf inkl. ST: </t>
  </si>
  <si>
    <t>Luft/Wasser-WP mit PV</t>
  </si>
  <si>
    <t>Einspeisung:</t>
  </si>
  <si>
    <t>Vergütung</t>
  </si>
  <si>
    <t>GESAMT:</t>
  </si>
  <si>
    <t>EUR pro Jahr</t>
  </si>
  <si>
    <t>Berechnungstool zum Video "Pelletheizungen vs Wärmepumpen 2022"</t>
  </si>
  <si>
    <t>Photovoltaikanlage (optional)</t>
  </si>
  <si>
    <t>Solarthermieanlage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</si>
</sst>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1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Kostenvergleich</a:t>
            </a:r>
            <a:r>
              <a:rPr lang="de-DE" baseline="0"/>
              <a:t> Heizungstypen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2245537517724665E-2"/>
          <c:y val="5.842414050089114E-2"/>
          <c:w val="0.92122031725280196"/>
          <c:h val="0.87585247954178647"/>
        </c:manualLayout>
      </c:layout>
      <c:lineChart>
        <c:grouping val="standard"/>
        <c:varyColors val="0"/>
        <c:ser>
          <c:idx val="2"/>
          <c:order val="0"/>
          <c:tx>
            <c:strRef>
              <c:f>Grafiken!$F$5</c:f>
              <c:strCache>
                <c:ptCount val="1"/>
                <c:pt idx="0">
                  <c:v>Pelletheizung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Grafiken!$F$6:$F$35</c:f>
              <c:numCache>
                <c:formatCode>0.00</c:formatCode>
                <c:ptCount val="30"/>
                <c:pt idx="0">
                  <c:v>17850</c:v>
                </c:pt>
                <c:pt idx="1">
                  <c:v>19380</c:v>
                </c:pt>
                <c:pt idx="2">
                  <c:v>20940.599999999999</c:v>
                </c:pt>
                <c:pt idx="3">
                  <c:v>22532.412</c:v>
                </c:pt>
                <c:pt idx="4">
                  <c:v>24156.060239999999</c:v>
                </c:pt>
                <c:pt idx="5">
                  <c:v>25812.1814448</c:v>
                </c:pt>
                <c:pt idx="6">
                  <c:v>27501.425073696002</c:v>
                </c:pt>
                <c:pt idx="7">
                  <c:v>29224.453575169922</c:v>
                </c:pt>
                <c:pt idx="8">
                  <c:v>30981.94264667332</c:v>
                </c:pt>
                <c:pt idx="9">
                  <c:v>32774.581499606786</c:v>
                </c:pt>
                <c:pt idx="10">
                  <c:v>34603.073129598924</c:v>
                </c:pt>
                <c:pt idx="11">
                  <c:v>36468.134592190894</c:v>
                </c:pt>
                <c:pt idx="12">
                  <c:v>38370.497284034718</c:v>
                </c:pt>
                <c:pt idx="13">
                  <c:v>40310.907229715405</c:v>
                </c:pt>
                <c:pt idx="14">
                  <c:v>42290.125374309719</c:v>
                </c:pt>
                <c:pt idx="15">
                  <c:v>44308.927881795913</c:v>
                </c:pt>
                <c:pt idx="16">
                  <c:v>46368.106439431831</c:v>
                </c:pt>
                <c:pt idx="17">
                  <c:v>48468.468568220473</c:v>
                </c:pt>
                <c:pt idx="18">
                  <c:v>50610.837939584875</c:v>
                </c:pt>
                <c:pt idx="19">
                  <c:v>52796.054698376574</c:v>
                </c:pt>
                <c:pt idx="20">
                  <c:v>55024.975792344107</c:v>
                </c:pt>
                <c:pt idx="21">
                  <c:v>57298.475308190988</c:v>
                </c:pt>
                <c:pt idx="22">
                  <c:v>59617.444814354807</c:v>
                </c:pt>
                <c:pt idx="23">
                  <c:v>61982.793710641905</c:v>
                </c:pt>
                <c:pt idx="24">
                  <c:v>64395.449584854745</c:v>
                </c:pt>
                <c:pt idx="25">
                  <c:v>66856.358576551836</c:v>
                </c:pt>
                <c:pt idx="26">
                  <c:v>69366.485748082865</c:v>
                </c:pt>
                <c:pt idx="27">
                  <c:v>71926.815463044535</c:v>
                </c:pt>
                <c:pt idx="28">
                  <c:v>74538.35177230541</c:v>
                </c:pt>
                <c:pt idx="29">
                  <c:v>77202.118807751525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43-4192-8977-555178DB827F}"/>
            </c:ext>
          </c:extLst>
        </c:ser>
        <c:ser>
          <c:idx val="3"/>
          <c:order val="1"/>
          <c:tx>
            <c:strRef>
              <c:f>Grafiken!$I$5</c:f>
              <c:strCache>
                <c:ptCount val="1"/>
                <c:pt idx="0">
                  <c:v>Luft/Wasser-WP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Grafiken!$I$6:$I$35</c:f>
              <c:numCache>
                <c:formatCode>0.00</c:formatCode>
                <c:ptCount val="30"/>
                <c:pt idx="0">
                  <c:v>12083.333333333334</c:v>
                </c:pt>
                <c:pt idx="1">
                  <c:v>14302</c:v>
                </c:pt>
                <c:pt idx="2">
                  <c:v>16609.413333333334</c:v>
                </c:pt>
                <c:pt idx="3">
                  <c:v>19009.123200000002</c:v>
                </c:pt>
                <c:pt idx="4">
                  <c:v>21504.821461333337</c:v>
                </c:pt>
                <c:pt idx="5">
                  <c:v>24100.347653120003</c:v>
                </c:pt>
                <c:pt idx="6">
                  <c:v>26799.694892578136</c:v>
                </c:pt>
                <c:pt idx="7">
                  <c:v>29607.016021614596</c:v>
                </c:pt>
                <c:pt idx="8">
                  <c:v>32526.629995812513</c:v>
                </c:pt>
                <c:pt idx="9">
                  <c:v>35563.02852897835</c:v>
                </c:pt>
                <c:pt idx="10">
                  <c:v>38720.883003470815</c:v>
                </c:pt>
                <c:pt idx="11">
                  <c:v>42005.051656942982</c:v>
                </c:pt>
                <c:pt idx="12">
                  <c:v>45420.587056554039</c:v>
                </c:pt>
                <c:pt idx="13">
                  <c:v>48972.743872149535</c:v>
                </c:pt>
                <c:pt idx="14">
                  <c:v>52666.986960368849</c:v>
                </c:pt>
                <c:pt idx="15">
                  <c:v>56508.999772116935</c:v>
                </c:pt>
                <c:pt idx="16">
                  <c:v>60504.693096334944</c:v>
                </c:pt>
                <c:pt idx="17">
                  <c:v>64660.21415352168</c:v>
                </c:pt>
                <c:pt idx="18">
                  <c:v>68981.956052995884</c:v>
                </c:pt>
                <c:pt idx="19">
                  <c:v>73476.567628449062</c:v>
                </c:pt>
                <c:pt idx="20">
                  <c:v>78150.963666920346</c:v>
                </c:pt>
                <c:pt idx="21">
                  <c:v>83012.335546930495</c:v>
                </c:pt>
                <c:pt idx="22">
                  <c:v>88068.162302141049</c:v>
                </c:pt>
                <c:pt idx="23">
                  <c:v>93326.222127560031</c:v>
                </c:pt>
                <c:pt idx="24">
                  <c:v>98794.604345995758</c:v>
                </c:pt>
                <c:pt idx="25">
                  <c:v>104481.72185316891</c:v>
                </c:pt>
                <c:pt idx="26">
                  <c:v>110396.32406062901</c:v>
                </c:pt>
                <c:pt idx="27">
                  <c:v>116547.5103563875</c:v>
                </c:pt>
                <c:pt idx="28">
                  <c:v>122944.74410397634</c:v>
                </c:pt>
                <c:pt idx="29">
                  <c:v>129597.86720146872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43-4192-8977-555178DB827F}"/>
            </c:ext>
          </c:extLst>
        </c:ser>
        <c:ser>
          <c:idx val="4"/>
          <c:order val="2"/>
          <c:tx>
            <c:strRef>
              <c:f>Grafiken!$L$5</c:f>
              <c:strCache>
                <c:ptCount val="1"/>
                <c:pt idx="0">
                  <c:v>Grundwasser-WP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Grafiken!$L$6:$L$35</c:f>
              <c:numCache>
                <c:formatCode>0.00</c:formatCode>
                <c:ptCount val="30"/>
                <c:pt idx="0">
                  <c:v>21222.222222222223</c:v>
                </c:pt>
                <c:pt idx="1">
                  <c:v>22701.333333333332</c:v>
                </c:pt>
                <c:pt idx="2">
                  <c:v>24239.608888888888</c:v>
                </c:pt>
                <c:pt idx="3">
                  <c:v>25839.415466666665</c:v>
                </c:pt>
                <c:pt idx="4">
                  <c:v>27503.214307555554</c:v>
                </c:pt>
                <c:pt idx="5">
                  <c:v>29233.56510208</c:v>
                </c:pt>
                <c:pt idx="6">
                  <c:v>31033.12992838542</c:v>
                </c:pt>
                <c:pt idx="7">
                  <c:v>32904.677347743062</c:v>
                </c:pt>
                <c:pt idx="8">
                  <c:v>34851.086663875001</c:v>
                </c:pt>
                <c:pt idx="9">
                  <c:v>36875.352352652226</c:v>
                </c:pt>
                <c:pt idx="10">
                  <c:v>38980.588668980534</c:v>
                </c:pt>
                <c:pt idx="11">
                  <c:v>41170.034437961978</c:v>
                </c:pt>
                <c:pt idx="12">
                  <c:v>43447.058037702678</c:v>
                </c:pt>
                <c:pt idx="13">
                  <c:v>45815.162581433011</c:v>
                </c:pt>
                <c:pt idx="14">
                  <c:v>48277.991306912554</c:v>
                </c:pt>
                <c:pt idx="15">
                  <c:v>50839.333181411275</c:v>
                </c:pt>
                <c:pt idx="16">
                  <c:v>53503.128730889948</c:v>
                </c:pt>
                <c:pt idx="17">
                  <c:v>56273.476102347769</c:v>
                </c:pt>
                <c:pt idx="18">
                  <c:v>59154.637368663898</c:v>
                </c:pt>
                <c:pt idx="19">
                  <c:v>62151.045085632679</c:v>
                </c:pt>
                <c:pt idx="20">
                  <c:v>65267.309111280207</c:v>
                </c:pt>
                <c:pt idx="21">
                  <c:v>68508.223697953639</c:v>
                </c:pt>
                <c:pt idx="22">
                  <c:v>71878.774868094013</c:v>
                </c:pt>
                <c:pt idx="23">
                  <c:v>75384.148085039982</c:v>
                </c:pt>
                <c:pt idx="24">
                  <c:v>79029.73623066381</c:v>
                </c:pt>
                <c:pt idx="25">
                  <c:v>82821.147902112585</c:v>
                </c:pt>
                <c:pt idx="26">
                  <c:v>86764.216040419313</c:v>
                </c:pt>
                <c:pt idx="27">
                  <c:v>90865.006904258305</c:v>
                </c:pt>
                <c:pt idx="28">
                  <c:v>95129.829402650852</c:v>
                </c:pt>
                <c:pt idx="29">
                  <c:v>99565.244800979111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43-4192-8977-555178DB827F}"/>
            </c:ext>
          </c:extLst>
        </c:ser>
        <c:ser>
          <c:idx val="5"/>
          <c:order val="3"/>
          <c:tx>
            <c:strRef>
              <c:f>Grafiken!$O$5</c:f>
              <c:strCache>
                <c:ptCount val="1"/>
                <c:pt idx="0">
                  <c:v>Erdwärme-WP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Grafiken!$O$6:$O$35</c:f>
              <c:numCache>
                <c:formatCode>0.00</c:formatCode>
                <c:ptCount val="30"/>
                <c:pt idx="0">
                  <c:v>17750</c:v>
                </c:pt>
                <c:pt idx="1">
                  <c:v>19414</c:v>
                </c:pt>
                <c:pt idx="2">
                  <c:v>21144.559999999998</c:v>
                </c:pt>
                <c:pt idx="3">
                  <c:v>22944.342400000001</c:v>
                </c:pt>
                <c:pt idx="4">
                  <c:v>24816.116095999998</c:v>
                </c:pt>
                <c:pt idx="5">
                  <c:v>26762.76073984</c:v>
                </c:pt>
                <c:pt idx="6">
                  <c:v>28787.271169433599</c:v>
                </c:pt>
                <c:pt idx="7">
                  <c:v>30892.762016210945</c:v>
                </c:pt>
                <c:pt idx="8">
                  <c:v>33082.47249685938</c:v>
                </c:pt>
                <c:pt idx="9">
                  <c:v>35359.771396733755</c:v>
                </c:pt>
                <c:pt idx="10">
                  <c:v>37728.162252603106</c:v>
                </c:pt>
                <c:pt idx="11">
                  <c:v>40191.288742707227</c:v>
                </c:pt>
                <c:pt idx="12">
                  <c:v>42752.940292415515</c:v>
                </c:pt>
                <c:pt idx="13">
                  <c:v>45417.057904112138</c:v>
                </c:pt>
                <c:pt idx="14">
                  <c:v>48187.740220276624</c:v>
                </c:pt>
                <c:pt idx="15">
                  <c:v>51069.24982908769</c:v>
                </c:pt>
                <c:pt idx="16">
                  <c:v>54066.019822251197</c:v>
                </c:pt>
                <c:pt idx="17">
                  <c:v>57182.660615141242</c:v>
                </c:pt>
                <c:pt idx="18">
                  <c:v>60423.967039746887</c:v>
                </c:pt>
                <c:pt idx="19">
                  <c:v>63794.92572133676</c:v>
                </c:pt>
                <c:pt idx="20">
                  <c:v>67300.722750190238</c:v>
                </c:pt>
                <c:pt idx="21">
                  <c:v>70946.751660197842</c:v>
                </c:pt>
                <c:pt idx="22">
                  <c:v>74738.62172660575</c:v>
                </c:pt>
                <c:pt idx="23">
                  <c:v>78682.166595669987</c:v>
                </c:pt>
                <c:pt idx="24">
                  <c:v>82783.45325949679</c:v>
                </c:pt>
                <c:pt idx="25">
                  <c:v>87048.791389876656</c:v>
                </c:pt>
                <c:pt idx="26">
                  <c:v>91484.743045471725</c:v>
                </c:pt>
                <c:pt idx="27">
                  <c:v>96098.13276729059</c:v>
                </c:pt>
                <c:pt idx="28">
                  <c:v>100896.05807798222</c:v>
                </c:pt>
                <c:pt idx="29">
                  <c:v>105885.90040110151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43-4192-8977-555178DB827F}"/>
            </c:ext>
          </c:extLst>
        </c:ser>
        <c:ser>
          <c:idx val="0"/>
          <c:order val="4"/>
          <c:tx>
            <c:strRef>
              <c:f>Grafiken!$B$5</c:f>
              <c:strCache>
                <c:ptCount val="1"/>
                <c:pt idx="0">
                  <c:v>Luft/Wasser-WP mit PV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Grafiken!$B$6:$B$35</c:f>
              <c:numCache>
                <c:formatCode>0.00</c:formatCode>
                <c:ptCount val="30"/>
                <c:pt idx="0">
                  <c:v>30659.666666666668</c:v>
                </c:pt>
                <c:pt idx="1">
                  <c:v>31933.32</c:v>
                </c:pt>
                <c:pt idx="2">
                  <c:v>33257.919466666666</c:v>
                </c:pt>
                <c:pt idx="3">
                  <c:v>34635.502912000004</c:v>
                </c:pt>
                <c:pt idx="4">
                  <c:v>36068.18969514667</c:v>
                </c:pt>
                <c:pt idx="5">
                  <c:v>37558.183949619204</c:v>
                </c:pt>
                <c:pt idx="6">
                  <c:v>39107.777974270633</c:v>
                </c:pt>
                <c:pt idx="7">
                  <c:v>40719.355759908125</c:v>
                </c:pt>
                <c:pt idx="8">
                  <c:v>42395.396656971119</c:v>
                </c:pt>
                <c:pt idx="9">
                  <c:v>44138.47918991663</c:v>
                </c:pt>
                <c:pt idx="10">
                  <c:v>45951.285024179961</c:v>
                </c:pt>
                <c:pt idx="11">
                  <c:v>47836.603091813828</c:v>
                </c:pt>
                <c:pt idx="12">
                  <c:v>49797.333882153049</c:v>
                </c:pt>
                <c:pt idx="13">
                  <c:v>51836.493904105839</c:v>
                </c:pt>
                <c:pt idx="14">
                  <c:v>53957.220326936738</c:v>
                </c:pt>
                <c:pt idx="15">
                  <c:v>56162.775806680875</c:v>
                </c:pt>
                <c:pt idx="16">
                  <c:v>58456.553505614778</c:v>
                </c:pt>
                <c:pt idx="17">
                  <c:v>60842.082312506027</c:v>
                </c:pt>
                <c:pt idx="18">
                  <c:v>63323.032271672935</c:v>
                </c:pt>
                <c:pt idx="19">
                  <c:v>65903.220229206519</c:v>
                </c:pt>
                <c:pt idx="20">
                  <c:v>68586.615705041448</c:v>
                </c:pt>
                <c:pt idx="21">
                  <c:v>71377.346999909772</c:v>
                </c:pt>
                <c:pt idx="22">
                  <c:v>74279.707546572827</c:v>
                </c:pt>
                <c:pt idx="23">
                  <c:v>77298.162515102405</c:v>
                </c:pt>
                <c:pt idx="24">
                  <c:v>80437.355682373163</c:v>
                </c:pt>
                <c:pt idx="25">
                  <c:v>83702.116576334767</c:v>
                </c:pt>
                <c:pt idx="26">
                  <c:v>87097.467906054822</c:v>
                </c:pt>
                <c:pt idx="27">
                  <c:v>90628.633288963683</c:v>
                </c:pt>
                <c:pt idx="28">
                  <c:v>94301.045287188899</c:v>
                </c:pt>
                <c:pt idx="29">
                  <c:v>98120.353765343127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1-4716-8CD7-FB3243035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127408"/>
        <c:axId val="504124496"/>
      </c:lineChart>
      <c:catAx>
        <c:axId val="504127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124496"/>
        <c:crosses val="autoZero"/>
        <c:auto val="1"/>
        <c:lblAlgn val="ctr"/>
        <c:lblOffset val="100"/>
        <c:noMultiLvlLbl val="0"/>
      </c:catAx>
      <c:valAx>
        <c:axId val="504124496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Gesamtkosten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in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127408"/>
        <c:crosses val="autoZero"/>
        <c:crossBetween val="between"/>
        <c:minorUnit val="5000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7.5646049383652755E-2"/>
          <c:y val="0.12845474655353445"/>
          <c:w val="0.10467114354944056"/>
          <c:h val="0.13219608944729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146050</xdr:rowOff>
    </xdr:from>
    <xdr:to>
      <xdr:col>2</xdr:col>
      <xdr:colOff>527050</xdr:colOff>
      <xdr:row>6</xdr:row>
      <xdr:rowOff>25400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6050"/>
          <a:ext cx="142875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5520</xdr:colOff>
      <xdr:row>1</xdr:row>
      <xdr:rowOff>2</xdr:rowOff>
    </xdr:from>
    <xdr:to>
      <xdr:col>24</xdr:col>
      <xdr:colOff>369954</xdr:colOff>
      <xdr:row>45</xdr:row>
      <xdr:rowOff>88349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/DerFachwerker" TargetMode="External"/><Relationship Id="rId1" Type="http://schemas.openxmlformats.org/officeDocument/2006/relationships/hyperlink" Target="https://www.der-fachwerker-saniert.de/tool_download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K38"/>
  <sheetViews>
    <sheetView tabSelected="1" zoomScale="115" zoomScaleNormal="115" workbookViewId="0">
      <selection activeCell="H13" sqref="H13"/>
    </sheetView>
  </sheetViews>
  <sheetFormatPr baseColWidth="10" defaultRowHeight="14.5" x14ac:dyDescent="0.35"/>
  <cols>
    <col min="1" max="1" width="4.81640625" customWidth="1"/>
    <col min="2" max="2" width="9.453125" customWidth="1"/>
    <col min="3" max="3" width="11.08984375" style="6" customWidth="1"/>
    <col min="4" max="4" width="12" customWidth="1"/>
    <col min="5" max="5" width="10.26953125" customWidth="1"/>
    <col min="6" max="6" width="6.90625" customWidth="1"/>
  </cols>
  <sheetData>
    <row r="2" spans="3:11" ht="18.5" x14ac:dyDescent="0.45">
      <c r="D2" s="1" t="s">
        <v>44</v>
      </c>
    </row>
    <row r="3" spans="3:11" ht="8" customHeight="1" x14ac:dyDescent="0.45">
      <c r="C3" s="7"/>
    </row>
    <row r="4" spans="3:11" x14ac:dyDescent="0.35">
      <c r="D4" s="5" t="s">
        <v>4</v>
      </c>
      <c r="E4" t="s">
        <v>2</v>
      </c>
    </row>
    <row r="5" spans="3:11" x14ac:dyDescent="0.35">
      <c r="D5" s="5" t="s">
        <v>5</v>
      </c>
      <c r="E5" s="2" t="s">
        <v>3</v>
      </c>
    </row>
    <row r="6" spans="3:11" x14ac:dyDescent="0.35">
      <c r="D6" s="5" t="s">
        <v>6</v>
      </c>
      <c r="E6" s="2" t="s">
        <v>0</v>
      </c>
    </row>
    <row r="7" spans="3:11" ht="24.5" customHeight="1" x14ac:dyDescent="0.35"/>
    <row r="9" spans="3:11" ht="15.5" x14ac:dyDescent="0.35">
      <c r="C9" s="13" t="s">
        <v>26</v>
      </c>
      <c r="H9" s="12"/>
      <c r="I9" s="13" t="s">
        <v>13</v>
      </c>
      <c r="J9" s="12"/>
      <c r="K9" s="12"/>
    </row>
    <row r="10" spans="3:11" x14ac:dyDescent="0.35">
      <c r="C10" s="6" t="s">
        <v>27</v>
      </c>
      <c r="D10" s="8">
        <v>7.5</v>
      </c>
      <c r="E10" t="s">
        <v>9</v>
      </c>
      <c r="I10" s="6" t="s">
        <v>16</v>
      </c>
      <c r="J10" s="8">
        <v>20000</v>
      </c>
      <c r="K10" t="s">
        <v>15</v>
      </c>
    </row>
    <row r="11" spans="3:11" x14ac:dyDescent="0.35">
      <c r="C11" s="6" t="s">
        <v>17</v>
      </c>
      <c r="D11" s="8">
        <v>2</v>
      </c>
      <c r="E11" t="s">
        <v>14</v>
      </c>
      <c r="I11" s="6" t="s">
        <v>38</v>
      </c>
      <c r="J11" s="9">
        <f>J10-J10*J30/100</f>
        <v>20000</v>
      </c>
      <c r="K11" t="s">
        <v>15</v>
      </c>
    </row>
    <row r="12" spans="3:11" x14ac:dyDescent="0.35">
      <c r="C12" s="6" t="s">
        <v>19</v>
      </c>
      <c r="D12" s="8">
        <v>16000</v>
      </c>
      <c r="E12" t="s">
        <v>1</v>
      </c>
    </row>
    <row r="13" spans="3:11" x14ac:dyDescent="0.35">
      <c r="C13" s="6" t="s">
        <v>20</v>
      </c>
      <c r="D13" s="8">
        <v>350</v>
      </c>
      <c r="E13" t="s">
        <v>10</v>
      </c>
    </row>
    <row r="15" spans="3:11" ht="15.5" x14ac:dyDescent="0.35">
      <c r="C15" s="13" t="s">
        <v>21</v>
      </c>
      <c r="I15" s="13" t="s">
        <v>45</v>
      </c>
    </row>
    <row r="16" spans="3:11" x14ac:dyDescent="0.35">
      <c r="C16" s="6" t="s">
        <v>18</v>
      </c>
      <c r="D16" s="8">
        <v>32</v>
      </c>
      <c r="E16" t="s">
        <v>9</v>
      </c>
      <c r="I16" s="6" t="s">
        <v>28</v>
      </c>
      <c r="J16" s="8">
        <v>10</v>
      </c>
      <c r="K16" t="s">
        <v>7</v>
      </c>
    </row>
    <row r="17" spans="3:11" x14ac:dyDescent="0.35">
      <c r="C17" s="6" t="s">
        <v>17</v>
      </c>
      <c r="D17" s="8">
        <v>4</v>
      </c>
      <c r="E17" t="s">
        <v>14</v>
      </c>
      <c r="I17" s="6" t="s">
        <v>19</v>
      </c>
      <c r="J17" s="8">
        <v>19000</v>
      </c>
      <c r="K17" t="s">
        <v>1</v>
      </c>
    </row>
    <row r="18" spans="3:11" x14ac:dyDescent="0.35">
      <c r="I18" s="6" t="s">
        <v>20</v>
      </c>
      <c r="J18" s="8">
        <f>J17*0.015+200</f>
        <v>485</v>
      </c>
      <c r="K18" t="s">
        <v>10</v>
      </c>
    </row>
    <row r="19" spans="3:11" x14ac:dyDescent="0.35">
      <c r="C19" s="14" t="s">
        <v>22</v>
      </c>
      <c r="I19" s="6" t="s">
        <v>30</v>
      </c>
      <c r="J19" s="8">
        <v>35</v>
      </c>
      <c r="K19" t="s">
        <v>8</v>
      </c>
    </row>
    <row r="20" spans="3:11" x14ac:dyDescent="0.35">
      <c r="C20" s="6" t="s">
        <v>19</v>
      </c>
      <c r="D20" s="8">
        <v>9800</v>
      </c>
      <c r="E20" t="s">
        <v>1</v>
      </c>
    </row>
    <row r="21" spans="3:11" x14ac:dyDescent="0.35">
      <c r="C21" s="6" t="s">
        <v>20</v>
      </c>
      <c r="D21" s="8">
        <v>150</v>
      </c>
      <c r="E21" t="s">
        <v>10</v>
      </c>
      <c r="I21" s="6" t="s">
        <v>40</v>
      </c>
      <c r="J21">
        <f>(J16*1000)-(J16*J19*10)</f>
        <v>6500</v>
      </c>
    </row>
    <row r="22" spans="3:11" x14ac:dyDescent="0.35">
      <c r="C22" s="6" t="s">
        <v>25</v>
      </c>
      <c r="D22" s="8">
        <v>3</v>
      </c>
      <c r="I22" s="6" t="s">
        <v>41</v>
      </c>
      <c r="J22">
        <v>6.8000000000000005E-2</v>
      </c>
      <c r="K22" t="s">
        <v>1</v>
      </c>
    </row>
    <row r="23" spans="3:11" x14ac:dyDescent="0.35">
      <c r="C23" s="6" t="s">
        <v>29</v>
      </c>
      <c r="D23" s="11">
        <f>J10/D22</f>
        <v>6666.666666666667</v>
      </c>
      <c r="E23" t="s">
        <v>11</v>
      </c>
      <c r="I23" s="6" t="s">
        <v>42</v>
      </c>
      <c r="J23">
        <f>J21*J22</f>
        <v>442.00000000000006</v>
      </c>
      <c r="K23" t="s">
        <v>43</v>
      </c>
    </row>
    <row r="24" spans="3:11" x14ac:dyDescent="0.35">
      <c r="C24" s="6" t="s">
        <v>31</v>
      </c>
      <c r="D24" s="11">
        <f>(D23*J19/100)*(D16-12)/100+J23</f>
        <v>908.66666666666674</v>
      </c>
      <c r="E24" t="s">
        <v>10</v>
      </c>
    </row>
    <row r="26" spans="3:11" ht="15.5" x14ac:dyDescent="0.35">
      <c r="C26" s="14" t="s">
        <v>24</v>
      </c>
      <c r="I26" s="13" t="s">
        <v>46</v>
      </c>
    </row>
    <row r="27" spans="3:11" x14ac:dyDescent="0.35">
      <c r="C27" s="6" t="s">
        <v>19</v>
      </c>
      <c r="D27" s="8">
        <v>19500</v>
      </c>
      <c r="E27" t="s">
        <v>1</v>
      </c>
      <c r="I27" s="6" t="s">
        <v>36</v>
      </c>
      <c r="J27" s="8">
        <v>10</v>
      </c>
      <c r="K27" t="s">
        <v>35</v>
      </c>
    </row>
    <row r="28" spans="3:11" x14ac:dyDescent="0.35">
      <c r="C28" s="6" t="s">
        <v>20</v>
      </c>
      <c r="D28" s="8">
        <v>300</v>
      </c>
      <c r="E28" t="s">
        <v>10</v>
      </c>
      <c r="I28" s="6" t="s">
        <v>19</v>
      </c>
      <c r="J28" s="8">
        <v>0</v>
      </c>
      <c r="K28" t="s">
        <v>1</v>
      </c>
    </row>
    <row r="29" spans="3:11" x14ac:dyDescent="0.35">
      <c r="C29" s="6" t="s">
        <v>25</v>
      </c>
      <c r="D29" s="8">
        <v>4.5</v>
      </c>
      <c r="I29" s="6" t="s">
        <v>20</v>
      </c>
      <c r="J29" s="8">
        <v>0</v>
      </c>
      <c r="K29" t="s">
        <v>10</v>
      </c>
    </row>
    <row r="30" spans="3:11" x14ac:dyDescent="0.35">
      <c r="C30" s="6" t="s">
        <v>29</v>
      </c>
      <c r="D30" s="11">
        <f>J10/D29</f>
        <v>4444.4444444444443</v>
      </c>
      <c r="E30" t="s">
        <v>11</v>
      </c>
      <c r="I30" s="6" t="s">
        <v>37</v>
      </c>
      <c r="J30" s="8">
        <v>0</v>
      </c>
      <c r="K30" t="s">
        <v>8</v>
      </c>
    </row>
    <row r="31" spans="3:11" x14ac:dyDescent="0.35">
      <c r="C31" s="6" t="s">
        <v>31</v>
      </c>
      <c r="D31" s="11">
        <f>(D30*J19/100)*(D16-12)/100+J23</f>
        <v>753.1111111111112</v>
      </c>
      <c r="E31" t="s">
        <v>10</v>
      </c>
    </row>
    <row r="33" spans="3:5" x14ac:dyDescent="0.35">
      <c r="C33" s="14" t="s">
        <v>23</v>
      </c>
    </row>
    <row r="34" spans="3:5" x14ac:dyDescent="0.35">
      <c r="C34" s="6" t="s">
        <v>19</v>
      </c>
      <c r="D34" s="8">
        <v>16000</v>
      </c>
      <c r="E34" t="s">
        <v>1</v>
      </c>
    </row>
    <row r="35" spans="3:5" x14ac:dyDescent="0.35">
      <c r="C35" s="6" t="s">
        <v>20</v>
      </c>
      <c r="D35" s="8">
        <v>150</v>
      </c>
      <c r="E35" t="s">
        <v>10</v>
      </c>
    </row>
    <row r="36" spans="3:5" x14ac:dyDescent="0.35">
      <c r="C36" s="6" t="s">
        <v>25</v>
      </c>
      <c r="D36" s="8">
        <v>4</v>
      </c>
    </row>
    <row r="37" spans="3:5" x14ac:dyDescent="0.35">
      <c r="C37" s="6" t="s">
        <v>29</v>
      </c>
      <c r="D37" s="11">
        <f>J10/D36</f>
        <v>5000</v>
      </c>
      <c r="E37" t="s">
        <v>11</v>
      </c>
    </row>
    <row r="38" spans="3:5" x14ac:dyDescent="0.35">
      <c r="C38" s="6" t="s">
        <v>31</v>
      </c>
      <c r="D38" s="11">
        <f>(D37*J19/100)*(D16-12)/100+J23</f>
        <v>792</v>
      </c>
      <c r="E38" t="s">
        <v>10</v>
      </c>
    </row>
  </sheetData>
  <hyperlinks>
    <hyperlink ref="E5" r:id="rId1"/>
    <hyperlink ref="E6" r:id="rId2"/>
  </hyperlinks>
  <pageMargins left="0.25" right="0.25" top="0.75" bottom="0.75" header="0.3" footer="0.3"/>
  <pageSetup paperSize="9" orientation="landscape" horizontalDpi="4294967293" verticalDpi="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6"/>
  <sheetViews>
    <sheetView zoomScale="115" zoomScaleNormal="115" workbookViewId="0">
      <selection activeCell="C42" sqref="C42"/>
    </sheetView>
  </sheetViews>
  <sheetFormatPr baseColWidth="10" defaultRowHeight="14.5" x14ac:dyDescent="0.35"/>
  <cols>
    <col min="1" max="1" width="5.08984375" customWidth="1"/>
    <col min="2" max="2" width="12" style="9" customWidth="1"/>
    <col min="3" max="3" width="9.90625" style="9" customWidth="1"/>
    <col min="4" max="4" width="10.54296875" style="9" customWidth="1"/>
    <col min="5" max="5" width="2.1796875" customWidth="1"/>
    <col min="7" max="7" width="8.6328125" customWidth="1"/>
    <col min="8" max="8" width="9.453125" customWidth="1"/>
    <col min="10" max="10" width="7.7265625" customWidth="1"/>
    <col min="11" max="11" width="10.26953125" customWidth="1"/>
    <col min="13" max="13" width="8.08984375" customWidth="1"/>
    <col min="14" max="14" width="8.453125" customWidth="1"/>
  </cols>
  <sheetData>
    <row r="4" spans="1:17" x14ac:dyDescent="0.35">
      <c r="B4" s="3" t="s">
        <v>12</v>
      </c>
    </row>
    <row r="5" spans="1:17" x14ac:dyDescent="0.35">
      <c r="B5" s="15" t="s">
        <v>39</v>
      </c>
      <c r="F5" t="s">
        <v>26</v>
      </c>
      <c r="I5" t="s">
        <v>32</v>
      </c>
      <c r="L5" t="s">
        <v>33</v>
      </c>
      <c r="O5" t="s">
        <v>34</v>
      </c>
    </row>
    <row r="6" spans="1:17" x14ac:dyDescent="0.35">
      <c r="A6">
        <v>1</v>
      </c>
      <c r="B6" s="10">
        <f>Dateneingabe!$D$20+Dateneingabe!$J$17+Dateneingabe!$D$21+Dateneingabe!$J$18+D6</f>
        <v>30659.666666666668</v>
      </c>
      <c r="C6" s="10">
        <f>(Dateneingabe!$D$23*Dateneingabe!$D$16/100)-Dateneingabe!$D$24</f>
        <v>1224.6666666666667</v>
      </c>
      <c r="D6" s="10">
        <f>C6</f>
        <v>1224.6666666666667</v>
      </c>
      <c r="E6" s="10"/>
      <c r="F6" s="10">
        <f>Dateneingabe!$D$12+Dateneingabe!$D$13+Dateneingabe!$J$28+H6</f>
        <v>17850</v>
      </c>
      <c r="G6" s="10">
        <f>Dateneingabe!$D$10*Dateneingabe!$J$11/100</f>
        <v>1500</v>
      </c>
      <c r="H6" s="4">
        <f>G6</f>
        <v>1500</v>
      </c>
      <c r="I6" s="10">
        <f>Dateneingabe!$D$20+Dateneingabe!$D$21+K6</f>
        <v>12083.333333333334</v>
      </c>
      <c r="J6" s="10">
        <f>(Dateneingabe!$D$16*(Dateneingabe!$J$10/100)/Dateneingabe!$D$22)</f>
        <v>2133.3333333333335</v>
      </c>
      <c r="K6" s="4">
        <f>J6</f>
        <v>2133.3333333333335</v>
      </c>
      <c r="L6" s="10">
        <f>Dateneingabe!$D$27+Dateneingabe!$D$28+N6</f>
        <v>21222.222222222223</v>
      </c>
      <c r="M6" s="10">
        <f>(Dateneingabe!$D$16*(Dateneingabe!$J$10/100)/Dateneingabe!$D$29)</f>
        <v>1422.2222222222222</v>
      </c>
      <c r="N6" s="4">
        <f>M6</f>
        <v>1422.2222222222222</v>
      </c>
      <c r="O6" s="10">
        <f>Dateneingabe!$D$34+Dateneingabe!$D$35+Q6</f>
        <v>17750</v>
      </c>
      <c r="P6" s="10">
        <f>(Dateneingabe!$D$16*(Dateneingabe!$J$10/100)/Dateneingabe!$D$36)</f>
        <v>1600</v>
      </c>
      <c r="Q6" s="4">
        <f>P6</f>
        <v>1600</v>
      </c>
    </row>
    <row r="7" spans="1:17" x14ac:dyDescent="0.35">
      <c r="A7">
        <v>2</v>
      </c>
      <c r="B7" s="10">
        <f>Dateneingabe!$D$20+Dateneingabe!$J$17+Dateneingabe!$D$21+Dateneingabe!$J$18+D7</f>
        <v>31933.32</v>
      </c>
      <c r="C7" s="10">
        <f>C6+(C6*Dateneingabe!$D$17/100)</f>
        <v>1273.6533333333334</v>
      </c>
      <c r="D7" s="10">
        <f>D6+C7</f>
        <v>2498.3200000000002</v>
      </c>
      <c r="E7" s="10"/>
      <c r="F7" s="10">
        <f>Dateneingabe!$D$12+Dateneingabe!$D$13+Dateneingabe!$J$28+H7</f>
        <v>19380</v>
      </c>
      <c r="G7" s="10">
        <f>G6+(G6*Dateneingabe!$D$11/100)</f>
        <v>1530</v>
      </c>
      <c r="H7" s="4">
        <f>H6+G7</f>
        <v>3030</v>
      </c>
      <c r="I7" s="10">
        <f>Dateneingabe!$D$20+Dateneingabe!$D$21+K7</f>
        <v>14302</v>
      </c>
      <c r="J7" s="10">
        <f>J6+(J6*Dateneingabe!$D$17/100)</f>
        <v>2218.666666666667</v>
      </c>
      <c r="K7" s="4">
        <f>K6+J7</f>
        <v>4352</v>
      </c>
      <c r="L7" s="10">
        <f>Dateneingabe!$D$27+Dateneingabe!$D$28+N7</f>
        <v>22701.333333333332</v>
      </c>
      <c r="M7" s="10">
        <f>M6+(M6*Dateneingabe!$D$17/100)</f>
        <v>1479.1111111111111</v>
      </c>
      <c r="N7" s="4">
        <f>N6+M7</f>
        <v>2901.333333333333</v>
      </c>
      <c r="O7" s="10">
        <f>Dateneingabe!$D$34+Dateneingabe!$D$35+Q7</f>
        <v>19414</v>
      </c>
      <c r="P7" s="10">
        <f>P6+(P6*Dateneingabe!$D$17/100)</f>
        <v>1664</v>
      </c>
      <c r="Q7" s="4">
        <f>Q6+P7</f>
        <v>3264</v>
      </c>
    </row>
    <row r="8" spans="1:17" x14ac:dyDescent="0.35">
      <c r="A8">
        <v>3</v>
      </c>
      <c r="B8" s="10">
        <f>Dateneingabe!$D$20+Dateneingabe!$J$17+Dateneingabe!$D$21+Dateneingabe!$J$18+D8</f>
        <v>33257.919466666666</v>
      </c>
      <c r="C8" s="10">
        <f>C7+(C7*Dateneingabe!$D$17/100)</f>
        <v>1324.5994666666668</v>
      </c>
      <c r="D8" s="10">
        <f t="shared" ref="D8:D35" si="0">D7+C8</f>
        <v>3822.9194666666672</v>
      </c>
      <c r="E8" s="10"/>
      <c r="F8" s="10">
        <f>Dateneingabe!$D$12+Dateneingabe!$D$13+Dateneingabe!$J$28+H8</f>
        <v>20940.599999999999</v>
      </c>
      <c r="G8" s="10">
        <f>G7+(G7*Dateneingabe!$D$11/100)</f>
        <v>1560.6</v>
      </c>
      <c r="H8" s="4">
        <f t="shared" ref="H8:H35" si="1">H7+G8</f>
        <v>4590.6000000000004</v>
      </c>
      <c r="I8" s="10">
        <f>Dateneingabe!$D$20+Dateneingabe!$D$21+K8</f>
        <v>16609.413333333334</v>
      </c>
      <c r="J8" s="10">
        <f>J7+(J7*Dateneingabe!$D$17/100)</f>
        <v>2307.4133333333339</v>
      </c>
      <c r="K8" s="4">
        <f t="shared" ref="K8:K35" si="2">K7+J8</f>
        <v>6659.4133333333339</v>
      </c>
      <c r="L8" s="10">
        <f>Dateneingabe!$D$27+Dateneingabe!$D$28+N8</f>
        <v>24239.608888888888</v>
      </c>
      <c r="M8" s="10">
        <f>M7+(M7*Dateneingabe!$D$17/100)</f>
        <v>1538.2755555555555</v>
      </c>
      <c r="N8" s="4">
        <f t="shared" ref="N8:N35" si="3">N7+M8</f>
        <v>4439.608888888888</v>
      </c>
      <c r="O8" s="10">
        <f>Dateneingabe!$D$34+Dateneingabe!$D$35+Q8</f>
        <v>21144.559999999998</v>
      </c>
      <c r="P8" s="10">
        <f>P7+(P7*Dateneingabe!$D$17/100)</f>
        <v>1730.56</v>
      </c>
      <c r="Q8" s="4">
        <f t="shared" ref="Q8:Q35" si="4">Q7+P8</f>
        <v>4994.5599999999995</v>
      </c>
    </row>
    <row r="9" spans="1:17" x14ac:dyDescent="0.35">
      <c r="A9">
        <v>4</v>
      </c>
      <c r="B9" s="10">
        <f>Dateneingabe!$D$20+Dateneingabe!$J$17+Dateneingabe!$D$21+Dateneingabe!$J$18+D9</f>
        <v>34635.502912000004</v>
      </c>
      <c r="C9" s="10">
        <f>C8+(C8*Dateneingabe!$D$17/100)</f>
        <v>1377.5834453333334</v>
      </c>
      <c r="D9" s="10">
        <f t="shared" si="0"/>
        <v>5200.5029120000008</v>
      </c>
      <c r="E9" s="10"/>
      <c r="F9" s="10">
        <f>Dateneingabe!$D$12+Dateneingabe!$D$13+Dateneingabe!$J$28+H9</f>
        <v>22532.412</v>
      </c>
      <c r="G9" s="10">
        <f>G8+(G8*Dateneingabe!$D$11/100)</f>
        <v>1591.8119999999999</v>
      </c>
      <c r="H9" s="4">
        <f t="shared" si="1"/>
        <v>6182.4120000000003</v>
      </c>
      <c r="I9" s="10">
        <f>Dateneingabe!$D$20+Dateneingabe!$D$21+K9</f>
        <v>19009.123200000002</v>
      </c>
      <c r="J9" s="10">
        <f>J8+(J8*Dateneingabe!$D$17/100)</f>
        <v>2399.709866666667</v>
      </c>
      <c r="K9" s="4">
        <f t="shared" si="2"/>
        <v>9059.1232000000018</v>
      </c>
      <c r="L9" s="10">
        <f>Dateneingabe!$D$27+Dateneingabe!$D$28+N9</f>
        <v>25839.415466666665</v>
      </c>
      <c r="M9" s="10">
        <f>M8+(M8*Dateneingabe!$D$17/100)</f>
        <v>1599.8065777777776</v>
      </c>
      <c r="N9" s="4">
        <f t="shared" si="3"/>
        <v>6039.4154666666655</v>
      </c>
      <c r="O9" s="10">
        <f>Dateneingabe!$D$34+Dateneingabe!$D$35+Q9</f>
        <v>22944.342400000001</v>
      </c>
      <c r="P9" s="10">
        <f>P8+(P8*Dateneingabe!$D$17/100)</f>
        <v>1799.7824000000001</v>
      </c>
      <c r="Q9" s="4">
        <f t="shared" si="4"/>
        <v>6794.3423999999995</v>
      </c>
    </row>
    <row r="10" spans="1:17" x14ac:dyDescent="0.35">
      <c r="A10">
        <v>5</v>
      </c>
      <c r="B10" s="10">
        <f>Dateneingabe!$D$20+Dateneingabe!$J$17+Dateneingabe!$D$21+Dateneingabe!$J$18+D10</f>
        <v>36068.18969514667</v>
      </c>
      <c r="C10" s="10">
        <f>C9+(C9*Dateneingabe!$D$17/100)</f>
        <v>1432.6867831466668</v>
      </c>
      <c r="D10" s="10">
        <f t="shared" si="0"/>
        <v>6633.1896951466679</v>
      </c>
      <c r="E10" s="10"/>
      <c r="F10" s="10">
        <f>Dateneingabe!$D$12+Dateneingabe!$D$13+Dateneingabe!$J$28+H10</f>
        <v>24156.060239999999</v>
      </c>
      <c r="G10" s="10">
        <f>G9+(G9*Dateneingabe!$D$11/100)</f>
        <v>1623.64824</v>
      </c>
      <c r="H10" s="4">
        <f t="shared" si="1"/>
        <v>7806.0602400000007</v>
      </c>
      <c r="I10" s="10">
        <f>Dateneingabe!$D$20+Dateneingabe!$D$21+K10</f>
        <v>21504.821461333337</v>
      </c>
      <c r="J10" s="10">
        <f>J9+(J9*Dateneingabe!$D$17/100)</f>
        <v>2495.6982613333339</v>
      </c>
      <c r="K10" s="4">
        <f t="shared" si="2"/>
        <v>11554.821461333337</v>
      </c>
      <c r="L10" s="10">
        <f>Dateneingabe!$D$27+Dateneingabe!$D$28+N10</f>
        <v>27503.214307555554</v>
      </c>
      <c r="M10" s="10">
        <f>M9+(M9*Dateneingabe!$D$17/100)</f>
        <v>1663.7988408888887</v>
      </c>
      <c r="N10" s="4">
        <f t="shared" si="3"/>
        <v>7703.2143075555541</v>
      </c>
      <c r="O10" s="10">
        <f>Dateneingabe!$D$34+Dateneingabe!$D$35+Q10</f>
        <v>24816.116095999998</v>
      </c>
      <c r="P10" s="10">
        <f>P9+(P9*Dateneingabe!$D$17/100)</f>
        <v>1871.773696</v>
      </c>
      <c r="Q10" s="4">
        <f t="shared" si="4"/>
        <v>8666.1160959999997</v>
      </c>
    </row>
    <row r="11" spans="1:17" x14ac:dyDescent="0.35">
      <c r="A11">
        <v>6</v>
      </c>
      <c r="B11" s="10">
        <f>Dateneingabe!$D$20+Dateneingabe!$J$17+Dateneingabe!$D$21+Dateneingabe!$J$18+D11</f>
        <v>37558.183949619204</v>
      </c>
      <c r="C11" s="10">
        <f>C10+(C10*Dateneingabe!$D$17/100)</f>
        <v>1489.9942544725334</v>
      </c>
      <c r="D11" s="10">
        <f t="shared" si="0"/>
        <v>8123.1839496192015</v>
      </c>
      <c r="E11" s="10"/>
      <c r="F11" s="10">
        <f>Dateneingabe!$D$12+Dateneingabe!$D$13+Dateneingabe!$J$28+H11</f>
        <v>25812.1814448</v>
      </c>
      <c r="G11" s="10">
        <f>G10+(G10*Dateneingabe!$D$11/100)</f>
        <v>1656.1212048</v>
      </c>
      <c r="H11" s="4">
        <f t="shared" si="1"/>
        <v>9462.1814448000005</v>
      </c>
      <c r="I11" s="10">
        <f>Dateneingabe!$D$20+Dateneingabe!$D$21+K11</f>
        <v>24100.347653120003</v>
      </c>
      <c r="J11" s="10">
        <f>J10+(J10*Dateneingabe!$D$17/100)</f>
        <v>2595.5261917866674</v>
      </c>
      <c r="K11" s="4">
        <f t="shared" si="2"/>
        <v>14150.347653120003</v>
      </c>
      <c r="L11" s="10">
        <f>Dateneingabe!$D$27+Dateneingabe!$D$28+N11</f>
        <v>29233.56510208</v>
      </c>
      <c r="M11" s="10">
        <f>M10+(M10*Dateneingabe!$D$17/100)</f>
        <v>1730.3507945244442</v>
      </c>
      <c r="N11" s="4">
        <f t="shared" si="3"/>
        <v>9433.5651020799978</v>
      </c>
      <c r="O11" s="10">
        <f>Dateneingabe!$D$34+Dateneingabe!$D$35+Q11</f>
        <v>26762.76073984</v>
      </c>
      <c r="P11" s="10">
        <f>P10+(P10*Dateneingabe!$D$17/100)</f>
        <v>1946.6446438400001</v>
      </c>
      <c r="Q11" s="4">
        <f t="shared" si="4"/>
        <v>10612.76073984</v>
      </c>
    </row>
    <row r="12" spans="1:17" x14ac:dyDescent="0.35">
      <c r="A12">
        <v>7</v>
      </c>
      <c r="B12" s="10">
        <f>Dateneingabe!$D$20+Dateneingabe!$J$17+Dateneingabe!$D$21+Dateneingabe!$J$18+D12</f>
        <v>39107.777974270633</v>
      </c>
      <c r="C12" s="10">
        <f>C11+(C11*Dateneingabe!$D$17/100)</f>
        <v>1549.5940246514347</v>
      </c>
      <c r="D12" s="10">
        <f t="shared" si="0"/>
        <v>9672.7779742706371</v>
      </c>
      <c r="E12" s="10"/>
      <c r="F12" s="10">
        <f>Dateneingabe!$D$12+Dateneingabe!$D$13+Dateneingabe!$J$28+H12</f>
        <v>27501.425073696002</v>
      </c>
      <c r="G12" s="10">
        <f>G11+(G11*Dateneingabe!$D$11/100)</f>
        <v>1689.243628896</v>
      </c>
      <c r="H12" s="4">
        <f t="shared" si="1"/>
        <v>11151.425073696</v>
      </c>
      <c r="I12" s="10">
        <f>Dateneingabe!$D$20+Dateneingabe!$D$21+K12</f>
        <v>26799.694892578136</v>
      </c>
      <c r="J12" s="10">
        <f>J11+(J11*Dateneingabe!$D$17/100)</f>
        <v>2699.347239458134</v>
      </c>
      <c r="K12" s="4">
        <f t="shared" si="2"/>
        <v>16849.694892578136</v>
      </c>
      <c r="L12" s="10">
        <f>Dateneingabe!$D$27+Dateneingabe!$D$28+N12</f>
        <v>31033.12992838542</v>
      </c>
      <c r="M12" s="10">
        <f>M11+(M11*Dateneingabe!$D$17/100)</f>
        <v>1799.564826305422</v>
      </c>
      <c r="N12" s="4">
        <f t="shared" si="3"/>
        <v>11233.12992838542</v>
      </c>
      <c r="O12" s="10">
        <f>Dateneingabe!$D$34+Dateneingabe!$D$35+Q12</f>
        <v>28787.271169433599</v>
      </c>
      <c r="P12" s="10">
        <f>P11+(P11*Dateneingabe!$D$17/100)</f>
        <v>2024.5104295936001</v>
      </c>
      <c r="Q12" s="4">
        <f t="shared" si="4"/>
        <v>12637.271169433599</v>
      </c>
    </row>
    <row r="13" spans="1:17" x14ac:dyDescent="0.35">
      <c r="A13">
        <v>8</v>
      </c>
      <c r="B13" s="10">
        <f>Dateneingabe!$D$20+Dateneingabe!$J$17+Dateneingabe!$D$21+Dateneingabe!$J$18+D13</f>
        <v>40719.355759908125</v>
      </c>
      <c r="C13" s="10">
        <f>C12+(C12*Dateneingabe!$D$17/100)</f>
        <v>1611.5777856374921</v>
      </c>
      <c r="D13" s="10">
        <f t="shared" si="0"/>
        <v>11284.355759908129</v>
      </c>
      <c r="E13" s="10"/>
      <c r="F13" s="10">
        <f>Dateneingabe!$D$12+Dateneingabe!$D$13+Dateneingabe!$J$28+H13</f>
        <v>29224.453575169922</v>
      </c>
      <c r="G13" s="10">
        <f>G12+(G12*Dateneingabe!$D$11/100)</f>
        <v>1723.02850147392</v>
      </c>
      <c r="H13" s="4">
        <f t="shared" si="1"/>
        <v>12874.45357516992</v>
      </c>
      <c r="I13" s="10">
        <f>Dateneingabe!$D$20+Dateneingabe!$D$21+K13</f>
        <v>29607.016021614596</v>
      </c>
      <c r="J13" s="10">
        <f>J12+(J12*Dateneingabe!$D$17/100)</f>
        <v>2807.3211290364593</v>
      </c>
      <c r="K13" s="4">
        <f t="shared" si="2"/>
        <v>19657.016021614596</v>
      </c>
      <c r="L13" s="10">
        <f>Dateneingabe!$D$27+Dateneingabe!$D$28+N13</f>
        <v>32904.677347743062</v>
      </c>
      <c r="M13" s="10">
        <f>M12+(M12*Dateneingabe!$D$17/100)</f>
        <v>1871.5474193576388</v>
      </c>
      <c r="N13" s="4">
        <f t="shared" si="3"/>
        <v>13104.67734774306</v>
      </c>
      <c r="O13" s="10">
        <f>Dateneingabe!$D$34+Dateneingabe!$D$35+Q13</f>
        <v>30892.762016210945</v>
      </c>
      <c r="P13" s="10">
        <f>P12+(P12*Dateneingabe!$D$17/100)</f>
        <v>2105.4908467773439</v>
      </c>
      <c r="Q13" s="4">
        <f t="shared" si="4"/>
        <v>14742.762016210943</v>
      </c>
    </row>
    <row r="14" spans="1:17" x14ac:dyDescent="0.35">
      <c r="A14">
        <v>9</v>
      </c>
      <c r="B14" s="10">
        <f>Dateneingabe!$D$20+Dateneingabe!$J$17+Dateneingabe!$D$21+Dateneingabe!$J$18+D14</f>
        <v>42395.396656971119</v>
      </c>
      <c r="C14" s="10">
        <f>C13+(C13*Dateneingabe!$D$17/100)</f>
        <v>1676.0408970629917</v>
      </c>
      <c r="D14" s="10">
        <f t="shared" si="0"/>
        <v>12960.396656971121</v>
      </c>
      <c r="E14" s="10"/>
      <c r="F14" s="10">
        <f>Dateneingabe!$D$12+Dateneingabe!$D$13+Dateneingabe!$J$28+H14</f>
        <v>30981.94264667332</v>
      </c>
      <c r="G14" s="10">
        <f>G13+(G13*Dateneingabe!$D$11/100)</f>
        <v>1757.4890715033985</v>
      </c>
      <c r="H14" s="4">
        <f t="shared" si="1"/>
        <v>14631.942646673318</v>
      </c>
      <c r="I14" s="10">
        <f>Dateneingabe!$D$20+Dateneingabe!$D$21+K14</f>
        <v>32526.629995812513</v>
      </c>
      <c r="J14" s="10">
        <f>J13+(J13*Dateneingabe!$D$17/100)</f>
        <v>2919.6139741979177</v>
      </c>
      <c r="K14" s="4">
        <f t="shared" si="2"/>
        <v>22576.629995812513</v>
      </c>
      <c r="L14" s="10">
        <f>Dateneingabe!$D$27+Dateneingabe!$D$28+N14</f>
        <v>34851.086663875001</v>
      </c>
      <c r="M14" s="10">
        <f>M13+(M13*Dateneingabe!$D$17/100)</f>
        <v>1946.4093161319443</v>
      </c>
      <c r="N14" s="4">
        <f t="shared" si="3"/>
        <v>15051.086663875005</v>
      </c>
      <c r="O14" s="10">
        <f>Dateneingabe!$D$34+Dateneingabe!$D$35+Q14</f>
        <v>33082.47249685938</v>
      </c>
      <c r="P14" s="10">
        <f>P13+(P13*Dateneingabe!$D$17/100)</f>
        <v>2189.7104806484376</v>
      </c>
      <c r="Q14" s="4">
        <f t="shared" si="4"/>
        <v>16932.47249685938</v>
      </c>
    </row>
    <row r="15" spans="1:17" x14ac:dyDescent="0.35">
      <c r="A15">
        <v>10</v>
      </c>
      <c r="B15" s="10">
        <f>Dateneingabe!$D$20+Dateneingabe!$J$17+Dateneingabe!$D$21+Dateneingabe!$J$18+D15</f>
        <v>44138.47918991663</v>
      </c>
      <c r="C15" s="10">
        <f>C14+(C14*Dateneingabe!$D$17/100)</f>
        <v>1743.0825329455113</v>
      </c>
      <c r="D15" s="10">
        <f t="shared" si="0"/>
        <v>14703.479189916632</v>
      </c>
      <c r="E15" s="10"/>
      <c r="F15" s="10">
        <f>Dateneingabe!$D$12+Dateneingabe!$D$13+Dateneingabe!$J$28+H15</f>
        <v>32774.581499606786</v>
      </c>
      <c r="G15" s="10">
        <f>G14+(G14*Dateneingabe!$D$11/100)</f>
        <v>1792.6388529334665</v>
      </c>
      <c r="H15" s="4">
        <f t="shared" si="1"/>
        <v>16424.581499606786</v>
      </c>
      <c r="I15" s="10">
        <f>Dateneingabe!$D$20+Dateneingabe!$D$21+K15</f>
        <v>35563.02852897835</v>
      </c>
      <c r="J15" s="10">
        <f>J14+(J14*Dateneingabe!$D$17/100)</f>
        <v>3036.3985331658346</v>
      </c>
      <c r="K15" s="4">
        <f t="shared" si="2"/>
        <v>25613.028528978346</v>
      </c>
      <c r="L15" s="10">
        <f>Dateneingabe!$D$27+Dateneingabe!$D$28+N15</f>
        <v>36875.352352652226</v>
      </c>
      <c r="M15" s="10">
        <f>M14+(M14*Dateneingabe!$D$17/100)</f>
        <v>2024.2656887772221</v>
      </c>
      <c r="N15" s="4">
        <f t="shared" si="3"/>
        <v>17075.352352652226</v>
      </c>
      <c r="O15" s="10">
        <f>Dateneingabe!$D$34+Dateneingabe!$D$35+Q15</f>
        <v>35359.771396733755</v>
      </c>
      <c r="P15" s="10">
        <f>P14+(P14*Dateneingabe!$D$17/100)</f>
        <v>2277.2988998743749</v>
      </c>
      <c r="Q15" s="4">
        <f t="shared" si="4"/>
        <v>19209.771396733755</v>
      </c>
    </row>
    <row r="16" spans="1:17" x14ac:dyDescent="0.35">
      <c r="A16">
        <v>11</v>
      </c>
      <c r="B16" s="10">
        <f>Dateneingabe!$D$20+Dateneingabe!$J$17+Dateneingabe!$D$21+Dateneingabe!$J$18+D16</f>
        <v>45951.285024179961</v>
      </c>
      <c r="C16" s="10">
        <f>C15+(C15*Dateneingabe!$D$17/100)</f>
        <v>1812.8058342633317</v>
      </c>
      <c r="D16" s="10">
        <f t="shared" si="0"/>
        <v>16516.285024179964</v>
      </c>
      <c r="E16" s="10"/>
      <c r="F16" s="10">
        <f>Dateneingabe!$D$12+Dateneingabe!$D$13+Dateneingabe!$J$28+H16</f>
        <v>34603.073129598924</v>
      </c>
      <c r="G16" s="10">
        <f>G15+(G15*Dateneingabe!$D$11/100)</f>
        <v>1828.4916299921358</v>
      </c>
      <c r="H16" s="4">
        <f t="shared" si="1"/>
        <v>18253.073129598921</v>
      </c>
      <c r="I16" s="10">
        <f>Dateneingabe!$D$20+Dateneingabe!$D$21+K16</f>
        <v>38720.883003470815</v>
      </c>
      <c r="J16" s="10">
        <f>J15+(J15*Dateneingabe!$D$17/100)</f>
        <v>3157.8544744924679</v>
      </c>
      <c r="K16" s="4">
        <f t="shared" si="2"/>
        <v>28770.883003470815</v>
      </c>
      <c r="L16" s="10">
        <f>Dateneingabe!$D$27+Dateneingabe!$D$28+N16</f>
        <v>38980.588668980534</v>
      </c>
      <c r="M16" s="10">
        <f>M15+(M15*Dateneingabe!$D$17/100)</f>
        <v>2105.2363163283107</v>
      </c>
      <c r="N16" s="4">
        <f t="shared" si="3"/>
        <v>19180.588668980537</v>
      </c>
      <c r="O16" s="10">
        <f>Dateneingabe!$D$34+Dateneingabe!$D$35+Q16</f>
        <v>37728.162252603106</v>
      </c>
      <c r="P16" s="10">
        <f>P15+(P15*Dateneingabe!$D$17/100)</f>
        <v>2368.3908558693497</v>
      </c>
      <c r="Q16" s="4">
        <f t="shared" si="4"/>
        <v>21578.162252603106</v>
      </c>
    </row>
    <row r="17" spans="1:17" x14ac:dyDescent="0.35">
      <c r="A17">
        <v>12</v>
      </c>
      <c r="B17" s="10">
        <f>Dateneingabe!$D$20+Dateneingabe!$J$17+Dateneingabe!$D$21+Dateneingabe!$J$18+D17</f>
        <v>47836.603091813828</v>
      </c>
      <c r="C17" s="10">
        <f>C16+(C16*Dateneingabe!$D$17/100)</f>
        <v>1885.318067633865</v>
      </c>
      <c r="D17" s="10">
        <f t="shared" si="0"/>
        <v>18401.603091813828</v>
      </c>
      <c r="E17" s="10"/>
      <c r="F17" s="10">
        <f>Dateneingabe!$D$12+Dateneingabe!$D$13+Dateneingabe!$J$28+H17</f>
        <v>36468.134592190894</v>
      </c>
      <c r="G17" s="10">
        <f>G16+(G16*Dateneingabe!$D$11/100)</f>
        <v>1865.0614625919786</v>
      </c>
      <c r="H17" s="4">
        <f t="shared" si="1"/>
        <v>20118.134592190898</v>
      </c>
      <c r="I17" s="10">
        <f>Dateneingabe!$D$20+Dateneingabe!$D$21+K17</f>
        <v>42005.051656942982</v>
      </c>
      <c r="J17" s="10">
        <f>J16+(J16*Dateneingabe!$D$17/100)</f>
        <v>3284.1686534721666</v>
      </c>
      <c r="K17" s="4">
        <f t="shared" si="2"/>
        <v>32055.051656942982</v>
      </c>
      <c r="L17" s="10">
        <f>Dateneingabe!$D$27+Dateneingabe!$D$28+N17</f>
        <v>41170.034437961978</v>
      </c>
      <c r="M17" s="10">
        <f>M16+(M16*Dateneingabe!$D$17/100)</f>
        <v>2189.4457689814431</v>
      </c>
      <c r="N17" s="4">
        <f t="shared" si="3"/>
        <v>21370.034437961982</v>
      </c>
      <c r="O17" s="10">
        <f>Dateneingabe!$D$34+Dateneingabe!$D$35+Q17</f>
        <v>40191.288742707227</v>
      </c>
      <c r="P17" s="10">
        <f>P16+(P16*Dateneingabe!$D$17/100)</f>
        <v>2463.1264901041236</v>
      </c>
      <c r="Q17" s="4">
        <f t="shared" si="4"/>
        <v>24041.288742707231</v>
      </c>
    </row>
    <row r="18" spans="1:17" x14ac:dyDescent="0.35">
      <c r="A18">
        <v>13</v>
      </c>
      <c r="B18" s="10">
        <f>Dateneingabe!$D$20+Dateneingabe!$J$17+Dateneingabe!$D$21+Dateneingabe!$J$18+D18</f>
        <v>49797.333882153049</v>
      </c>
      <c r="C18" s="10">
        <f>C17+(C17*Dateneingabe!$D$17/100)</f>
        <v>1960.7307903392195</v>
      </c>
      <c r="D18" s="10">
        <f t="shared" si="0"/>
        <v>20362.333882153049</v>
      </c>
      <c r="E18" s="10"/>
      <c r="F18" s="10">
        <f>Dateneingabe!$D$12+Dateneingabe!$D$13+Dateneingabe!$J$28+H18</f>
        <v>38370.497284034718</v>
      </c>
      <c r="G18" s="10">
        <f>G17+(G17*Dateneingabe!$D$11/100)</f>
        <v>1902.3626918438181</v>
      </c>
      <c r="H18" s="4">
        <f t="shared" si="1"/>
        <v>22020.497284034715</v>
      </c>
      <c r="I18" s="10">
        <f>Dateneingabe!$D$20+Dateneingabe!$D$21+K18</f>
        <v>45420.587056554039</v>
      </c>
      <c r="J18" s="10">
        <f>J17+(J17*Dateneingabe!$D$17/100)</f>
        <v>3415.5353996110534</v>
      </c>
      <c r="K18" s="4">
        <f t="shared" si="2"/>
        <v>35470.587056554039</v>
      </c>
      <c r="L18" s="10">
        <f>Dateneingabe!$D$27+Dateneingabe!$D$28+N18</f>
        <v>43447.058037702678</v>
      </c>
      <c r="M18" s="10">
        <f>M17+(M17*Dateneingabe!$D$17/100)</f>
        <v>2277.0235997407008</v>
      </c>
      <c r="N18" s="4">
        <f t="shared" si="3"/>
        <v>23647.058037702682</v>
      </c>
      <c r="O18" s="10">
        <f>Dateneingabe!$D$34+Dateneingabe!$D$35+Q18</f>
        <v>42752.940292415515</v>
      </c>
      <c r="P18" s="10">
        <f>P17+(P17*Dateneingabe!$D$17/100)</f>
        <v>2561.6515497082887</v>
      </c>
      <c r="Q18" s="4">
        <f t="shared" si="4"/>
        <v>26602.940292415518</v>
      </c>
    </row>
    <row r="19" spans="1:17" x14ac:dyDescent="0.35">
      <c r="A19">
        <v>14</v>
      </c>
      <c r="B19" s="10">
        <f>Dateneingabe!$D$20+Dateneingabe!$J$17+Dateneingabe!$D$21+Dateneingabe!$J$18+D19</f>
        <v>51836.493904105839</v>
      </c>
      <c r="C19" s="10">
        <f>C18+(C18*Dateneingabe!$D$17/100)</f>
        <v>2039.1600219527884</v>
      </c>
      <c r="D19" s="10">
        <f t="shared" si="0"/>
        <v>22401.493904105839</v>
      </c>
      <c r="E19" s="10"/>
      <c r="F19" s="10">
        <f>Dateneingabe!$D$12+Dateneingabe!$D$13+Dateneingabe!$J$28+H19</f>
        <v>40310.907229715405</v>
      </c>
      <c r="G19" s="10">
        <f>G18+(G18*Dateneingabe!$D$11/100)</f>
        <v>1940.4099456806944</v>
      </c>
      <c r="H19" s="4">
        <f t="shared" si="1"/>
        <v>23960.907229715409</v>
      </c>
      <c r="I19" s="10">
        <f>Dateneingabe!$D$20+Dateneingabe!$D$21+K19</f>
        <v>48972.743872149535</v>
      </c>
      <c r="J19" s="10">
        <f>J18+(J18*Dateneingabe!$D$17/100)</f>
        <v>3552.1568155954956</v>
      </c>
      <c r="K19" s="4">
        <f t="shared" si="2"/>
        <v>39022.743872149535</v>
      </c>
      <c r="L19" s="10">
        <f>Dateneingabe!$D$27+Dateneingabe!$D$28+N19</f>
        <v>45815.162581433011</v>
      </c>
      <c r="M19" s="10">
        <f>M18+(M18*Dateneingabe!$D$17/100)</f>
        <v>2368.1045437303287</v>
      </c>
      <c r="N19" s="4">
        <f t="shared" si="3"/>
        <v>26015.162581433011</v>
      </c>
      <c r="O19" s="10">
        <f>Dateneingabe!$D$34+Dateneingabe!$D$35+Q19</f>
        <v>45417.057904112138</v>
      </c>
      <c r="P19" s="10">
        <f>P18+(P18*Dateneingabe!$D$17/100)</f>
        <v>2664.1176116966203</v>
      </c>
      <c r="Q19" s="4">
        <f t="shared" si="4"/>
        <v>29267.057904112138</v>
      </c>
    </row>
    <row r="20" spans="1:17" x14ac:dyDescent="0.35">
      <c r="A20">
        <v>15</v>
      </c>
      <c r="B20" s="10">
        <f>Dateneingabe!$D$20+Dateneingabe!$J$17+Dateneingabe!$D$21+Dateneingabe!$J$18+D20</f>
        <v>53957.220326936738</v>
      </c>
      <c r="C20" s="10">
        <f>C19+(C19*Dateneingabe!$D$17/100)</f>
        <v>2120.7264228309</v>
      </c>
      <c r="D20" s="10">
        <f t="shared" si="0"/>
        <v>24522.220326936738</v>
      </c>
      <c r="E20" s="10"/>
      <c r="F20" s="10">
        <f>Dateneingabe!$D$12+Dateneingabe!$D$13+Dateneingabe!$J$28+H20</f>
        <v>42290.125374309719</v>
      </c>
      <c r="G20" s="10">
        <f>G19+(G19*Dateneingabe!$D$11/100)</f>
        <v>1979.2181445943083</v>
      </c>
      <c r="H20" s="4">
        <f t="shared" si="1"/>
        <v>25940.125374309719</v>
      </c>
      <c r="I20" s="10">
        <f>Dateneingabe!$D$20+Dateneingabe!$D$21+K20</f>
        <v>52666.986960368849</v>
      </c>
      <c r="J20" s="10">
        <f>J19+(J19*Dateneingabe!$D$17/100)</f>
        <v>3694.2430882193153</v>
      </c>
      <c r="K20" s="4">
        <f t="shared" si="2"/>
        <v>42716.986960368849</v>
      </c>
      <c r="L20" s="10">
        <f>Dateneingabe!$D$27+Dateneingabe!$D$28+N20</f>
        <v>48277.991306912554</v>
      </c>
      <c r="M20" s="10">
        <f>M19+(M19*Dateneingabe!$D$17/100)</f>
        <v>2462.8287254795418</v>
      </c>
      <c r="N20" s="4">
        <f t="shared" si="3"/>
        <v>28477.991306912554</v>
      </c>
      <c r="O20" s="10">
        <f>Dateneingabe!$D$34+Dateneingabe!$D$35+Q20</f>
        <v>48187.740220276624</v>
      </c>
      <c r="P20" s="10">
        <f>P19+(P19*Dateneingabe!$D$17/100)</f>
        <v>2770.6823161644852</v>
      </c>
      <c r="Q20" s="4">
        <f t="shared" si="4"/>
        <v>32037.740220276624</v>
      </c>
    </row>
    <row r="21" spans="1:17" x14ac:dyDescent="0.35">
      <c r="A21">
        <v>16</v>
      </c>
      <c r="B21" s="10">
        <f>Dateneingabe!$D$20+Dateneingabe!$J$17+Dateneingabe!$D$21+Dateneingabe!$J$18+D21</f>
        <v>56162.775806680875</v>
      </c>
      <c r="C21" s="10">
        <f>C20+(C20*Dateneingabe!$D$17/100)</f>
        <v>2205.5554797441359</v>
      </c>
      <c r="D21" s="10">
        <f t="shared" si="0"/>
        <v>26727.775806680875</v>
      </c>
      <c r="E21" s="10"/>
      <c r="F21" s="10">
        <f>Dateneingabe!$D$12+Dateneingabe!$D$13+Dateneingabe!$J$28+H21</f>
        <v>44308.927881795913</v>
      </c>
      <c r="G21" s="10">
        <f>G20+(G20*Dateneingabe!$D$11/100)</f>
        <v>2018.8025074861946</v>
      </c>
      <c r="H21" s="4">
        <f t="shared" si="1"/>
        <v>27958.927881795913</v>
      </c>
      <c r="I21" s="10">
        <f>Dateneingabe!$D$20+Dateneingabe!$D$21+K21</f>
        <v>56508.999772116935</v>
      </c>
      <c r="J21" s="10">
        <f>J20+(J20*Dateneingabe!$D$17/100)</f>
        <v>3842.0128117480881</v>
      </c>
      <c r="K21" s="4">
        <f t="shared" si="2"/>
        <v>46558.999772116935</v>
      </c>
      <c r="L21" s="10">
        <f>Dateneingabe!$D$27+Dateneingabe!$D$28+N21</f>
        <v>50839.333181411275</v>
      </c>
      <c r="M21" s="10">
        <f>M20+(M20*Dateneingabe!$D$17/100)</f>
        <v>2561.3418744987234</v>
      </c>
      <c r="N21" s="4">
        <f t="shared" si="3"/>
        <v>31039.333181411279</v>
      </c>
      <c r="O21" s="10">
        <f>Dateneingabe!$D$34+Dateneingabe!$D$35+Q21</f>
        <v>51069.24982908769</v>
      </c>
      <c r="P21" s="10">
        <f>P20+(P20*Dateneingabe!$D$17/100)</f>
        <v>2881.5096088110645</v>
      </c>
      <c r="Q21" s="4">
        <f t="shared" si="4"/>
        <v>34919.24982908769</v>
      </c>
    </row>
    <row r="22" spans="1:17" x14ac:dyDescent="0.35">
      <c r="A22">
        <v>17</v>
      </c>
      <c r="B22" s="10">
        <f>Dateneingabe!$D$20+Dateneingabe!$J$17+Dateneingabe!$D$21+Dateneingabe!$J$18+D22</f>
        <v>58456.553505614778</v>
      </c>
      <c r="C22" s="10">
        <f>C21+(C21*Dateneingabe!$D$17/100)</f>
        <v>2293.7776989339013</v>
      </c>
      <c r="D22" s="10">
        <f t="shared" si="0"/>
        <v>29021.553505614775</v>
      </c>
      <c r="E22" s="10"/>
      <c r="F22" s="10">
        <f>Dateneingabe!$D$12+Dateneingabe!$D$13+Dateneingabe!$J$28+H22</f>
        <v>46368.106439431831</v>
      </c>
      <c r="G22" s="10">
        <f>G21+(G21*Dateneingabe!$D$11/100)</f>
        <v>2059.1785576359184</v>
      </c>
      <c r="H22" s="4">
        <f t="shared" si="1"/>
        <v>30018.106439431831</v>
      </c>
      <c r="I22" s="10">
        <f>Dateneingabe!$D$20+Dateneingabe!$D$21+K22</f>
        <v>60504.693096334944</v>
      </c>
      <c r="J22" s="10">
        <f>J21+(J21*Dateneingabe!$D$17/100)</f>
        <v>3995.6933242180116</v>
      </c>
      <c r="K22" s="4">
        <f t="shared" si="2"/>
        <v>50554.693096334944</v>
      </c>
      <c r="L22" s="10">
        <f>Dateneingabe!$D$27+Dateneingabe!$D$28+N22</f>
        <v>53503.128730889948</v>
      </c>
      <c r="M22" s="10">
        <f>M21+(M21*Dateneingabe!$D$17/100)</f>
        <v>2663.7955494786725</v>
      </c>
      <c r="N22" s="4">
        <f t="shared" si="3"/>
        <v>33703.128730889948</v>
      </c>
      <c r="O22" s="10">
        <f>Dateneingabe!$D$34+Dateneingabe!$D$35+Q22</f>
        <v>54066.019822251197</v>
      </c>
      <c r="P22" s="10">
        <f>P21+(P21*Dateneingabe!$D$17/100)</f>
        <v>2996.769993163507</v>
      </c>
      <c r="Q22" s="4">
        <f t="shared" si="4"/>
        <v>37916.019822251197</v>
      </c>
    </row>
    <row r="23" spans="1:17" x14ac:dyDescent="0.35">
      <c r="A23">
        <v>18</v>
      </c>
      <c r="B23" s="10">
        <f>Dateneingabe!$D$20+Dateneingabe!$J$17+Dateneingabe!$D$21+Dateneingabe!$J$18+D23</f>
        <v>60842.082312506027</v>
      </c>
      <c r="C23" s="10">
        <f>C22+(C22*Dateneingabe!$D$17/100)</f>
        <v>2385.5288068912573</v>
      </c>
      <c r="D23" s="10">
        <f t="shared" si="0"/>
        <v>31407.082312506031</v>
      </c>
      <c r="E23" s="10"/>
      <c r="F23" s="10">
        <f>Dateneingabe!$D$12+Dateneingabe!$D$13+Dateneingabe!$J$28+H23</f>
        <v>48468.468568220473</v>
      </c>
      <c r="G23" s="10">
        <f>G22+(G22*Dateneingabe!$D$11/100)</f>
        <v>2100.3621287886367</v>
      </c>
      <c r="H23" s="4">
        <f t="shared" si="1"/>
        <v>32118.468568220469</v>
      </c>
      <c r="I23" s="10">
        <f>Dateneingabe!$D$20+Dateneingabe!$D$21+K23</f>
        <v>64660.21415352168</v>
      </c>
      <c r="J23" s="10">
        <f>J22+(J22*Dateneingabe!$D$17/100)</f>
        <v>4155.5210571867319</v>
      </c>
      <c r="K23" s="4">
        <f t="shared" si="2"/>
        <v>54710.21415352168</v>
      </c>
      <c r="L23" s="10">
        <f>Dateneingabe!$D$27+Dateneingabe!$D$28+N23</f>
        <v>56273.476102347769</v>
      </c>
      <c r="M23" s="10">
        <f>M22+(M22*Dateneingabe!$D$17/100)</f>
        <v>2770.3473714578195</v>
      </c>
      <c r="N23" s="4">
        <f t="shared" si="3"/>
        <v>36473.476102347769</v>
      </c>
      <c r="O23" s="10">
        <f>Dateneingabe!$D$34+Dateneingabe!$D$35+Q23</f>
        <v>57182.660615141242</v>
      </c>
      <c r="P23" s="10">
        <f>P22+(P22*Dateneingabe!$D$17/100)</f>
        <v>3116.6407928900471</v>
      </c>
      <c r="Q23" s="4">
        <f t="shared" si="4"/>
        <v>41032.660615141242</v>
      </c>
    </row>
    <row r="24" spans="1:17" x14ac:dyDescent="0.35">
      <c r="A24">
        <v>19</v>
      </c>
      <c r="B24" s="10">
        <f>Dateneingabe!$D$20+Dateneingabe!$J$17+Dateneingabe!$D$21+Dateneingabe!$J$18+D24</f>
        <v>63323.032271672935</v>
      </c>
      <c r="C24" s="10">
        <f>C23+(C23*Dateneingabe!$D$17/100)</f>
        <v>2480.9499591669078</v>
      </c>
      <c r="D24" s="10">
        <f t="shared" si="0"/>
        <v>33888.032271672935</v>
      </c>
      <c r="E24" s="10"/>
      <c r="F24" s="10">
        <f>Dateneingabe!$D$12+Dateneingabe!$D$13+Dateneingabe!$J$28+H24</f>
        <v>50610.837939584875</v>
      </c>
      <c r="G24" s="10">
        <f>G23+(G23*Dateneingabe!$D$11/100)</f>
        <v>2142.3693713644093</v>
      </c>
      <c r="H24" s="4">
        <f t="shared" si="1"/>
        <v>34260.837939584875</v>
      </c>
      <c r="I24" s="10">
        <f>Dateneingabe!$D$20+Dateneingabe!$D$21+K24</f>
        <v>68981.956052995884</v>
      </c>
      <c r="J24" s="10">
        <f>J23+(J23*Dateneingabe!$D$17/100)</f>
        <v>4321.7418994742011</v>
      </c>
      <c r="K24" s="4">
        <f t="shared" si="2"/>
        <v>59031.956052995884</v>
      </c>
      <c r="L24" s="10">
        <f>Dateneingabe!$D$27+Dateneingabe!$D$28+N24</f>
        <v>59154.637368663898</v>
      </c>
      <c r="M24" s="10">
        <f>M23+(M23*Dateneingabe!$D$17/100)</f>
        <v>2881.1612663161322</v>
      </c>
      <c r="N24" s="4">
        <f t="shared" si="3"/>
        <v>39354.637368663898</v>
      </c>
      <c r="O24" s="10">
        <f>Dateneingabe!$D$34+Dateneingabe!$D$35+Q24</f>
        <v>60423.967039746887</v>
      </c>
      <c r="P24" s="10">
        <f>P23+(P23*Dateneingabe!$D$17/100)</f>
        <v>3241.3064246056492</v>
      </c>
      <c r="Q24" s="4">
        <f t="shared" si="4"/>
        <v>44273.967039746887</v>
      </c>
    </row>
    <row r="25" spans="1:17" x14ac:dyDescent="0.35">
      <c r="A25">
        <v>20</v>
      </c>
      <c r="B25" s="10">
        <f>Dateneingabe!$D$20+Dateneingabe!$J$17+Dateneingabe!$D$21+Dateneingabe!$J$18+D25</f>
        <v>65903.220229206519</v>
      </c>
      <c r="C25" s="10">
        <f>C24+(C24*Dateneingabe!$D$17/100)</f>
        <v>2580.1879575335843</v>
      </c>
      <c r="D25" s="10">
        <f t="shared" si="0"/>
        <v>36468.220229206519</v>
      </c>
      <c r="E25" s="10"/>
      <c r="F25" s="10">
        <f>Dateneingabe!$D$12+Dateneingabe!$D$13+Dateneingabe!$J$28+H25</f>
        <v>52796.054698376574</v>
      </c>
      <c r="G25" s="10">
        <f>G24+(G24*Dateneingabe!$D$11/100)</f>
        <v>2185.2167587916974</v>
      </c>
      <c r="H25" s="4">
        <f t="shared" si="1"/>
        <v>36446.054698376574</v>
      </c>
      <c r="I25" s="10">
        <f>Dateneingabe!$D$20+Dateneingabe!$D$21+K25</f>
        <v>73476.567628449062</v>
      </c>
      <c r="J25" s="10">
        <f>J24+(J24*Dateneingabe!$D$17/100)</f>
        <v>4494.6115754531693</v>
      </c>
      <c r="K25" s="4">
        <f t="shared" si="2"/>
        <v>63526.567628449055</v>
      </c>
      <c r="L25" s="10">
        <f>Dateneingabe!$D$27+Dateneingabe!$D$28+N25</f>
        <v>62151.045085632679</v>
      </c>
      <c r="M25" s="10">
        <f>M24+(M24*Dateneingabe!$D$17/100)</f>
        <v>2996.4077169687775</v>
      </c>
      <c r="N25" s="4">
        <f t="shared" si="3"/>
        <v>42351.045085632679</v>
      </c>
      <c r="O25" s="10">
        <f>Dateneingabe!$D$34+Dateneingabe!$D$35+Q25</f>
        <v>63794.92572133676</v>
      </c>
      <c r="P25" s="10">
        <f>P24+(P24*Dateneingabe!$D$17/100)</f>
        <v>3370.9586815898751</v>
      </c>
      <c r="Q25" s="4">
        <f t="shared" si="4"/>
        <v>47644.92572133676</v>
      </c>
    </row>
    <row r="26" spans="1:17" x14ac:dyDescent="0.35">
      <c r="A26">
        <v>21</v>
      </c>
      <c r="B26" s="10">
        <f>Dateneingabe!$D$20+Dateneingabe!$J$17+Dateneingabe!$D$21+Dateneingabe!$J$18+D26</f>
        <v>68586.615705041448</v>
      </c>
      <c r="C26" s="10">
        <f>C25+(C25*Dateneingabe!$D$17/100)</f>
        <v>2683.3954758349278</v>
      </c>
      <c r="D26" s="10">
        <f t="shared" si="0"/>
        <v>39151.615705041448</v>
      </c>
      <c r="E26" s="10"/>
      <c r="F26" s="10">
        <f>Dateneingabe!$D$12+Dateneingabe!$D$13+Dateneingabe!$J$28+H26</f>
        <v>55024.975792344107</v>
      </c>
      <c r="G26" s="10">
        <f>G25+(G25*Dateneingabe!$D$11/100)</f>
        <v>2228.9210939675313</v>
      </c>
      <c r="H26" s="4">
        <f t="shared" si="1"/>
        <v>38674.975792344107</v>
      </c>
      <c r="I26" s="10">
        <f>Dateneingabe!$D$20+Dateneingabe!$D$21+K26</f>
        <v>78150.963666920346</v>
      </c>
      <c r="J26" s="10">
        <f>J25+(J25*Dateneingabe!$D$17/100)</f>
        <v>4674.3960384712964</v>
      </c>
      <c r="K26" s="4">
        <f t="shared" si="2"/>
        <v>68200.963666920346</v>
      </c>
      <c r="L26" s="10">
        <f>Dateneingabe!$D$27+Dateneingabe!$D$28+N26</f>
        <v>65267.309111280207</v>
      </c>
      <c r="M26" s="10">
        <f>M25+(M25*Dateneingabe!$D$17/100)</f>
        <v>3116.2640256475288</v>
      </c>
      <c r="N26" s="4">
        <f t="shared" si="3"/>
        <v>45467.309111280207</v>
      </c>
      <c r="O26" s="10">
        <f>Dateneingabe!$D$34+Dateneingabe!$D$35+Q26</f>
        <v>67300.722750190238</v>
      </c>
      <c r="P26" s="10">
        <f>P25+(P25*Dateneingabe!$D$17/100)</f>
        <v>3505.7970288534702</v>
      </c>
      <c r="Q26" s="4">
        <f t="shared" si="4"/>
        <v>51150.722750190231</v>
      </c>
    </row>
    <row r="27" spans="1:17" x14ac:dyDescent="0.35">
      <c r="A27">
        <v>22</v>
      </c>
      <c r="B27" s="10">
        <f>Dateneingabe!$D$20+Dateneingabe!$J$17+Dateneingabe!$D$21+Dateneingabe!$J$18+D27</f>
        <v>71377.346999909772</v>
      </c>
      <c r="C27" s="10">
        <f>C26+(C26*Dateneingabe!$D$17/100)</f>
        <v>2790.7312948683248</v>
      </c>
      <c r="D27" s="10">
        <f t="shared" si="0"/>
        <v>41942.346999909772</v>
      </c>
      <c r="E27" s="10"/>
      <c r="F27" s="10">
        <f>Dateneingabe!$D$12+Dateneingabe!$D$13+Dateneingabe!$J$28+H27</f>
        <v>57298.475308190988</v>
      </c>
      <c r="G27" s="10">
        <f>G26+(G26*Dateneingabe!$D$11/100)</f>
        <v>2273.4995158468819</v>
      </c>
      <c r="H27" s="4">
        <f t="shared" si="1"/>
        <v>40948.475308190988</v>
      </c>
      <c r="I27" s="10">
        <f>Dateneingabe!$D$20+Dateneingabe!$D$21+K27</f>
        <v>83012.335546930495</v>
      </c>
      <c r="J27" s="10">
        <f>J26+(J26*Dateneingabe!$D$17/100)</f>
        <v>4861.3718800101478</v>
      </c>
      <c r="K27" s="4">
        <f t="shared" si="2"/>
        <v>73062.335546930495</v>
      </c>
      <c r="L27" s="10">
        <f>Dateneingabe!$D$27+Dateneingabe!$D$28+N27</f>
        <v>68508.223697953639</v>
      </c>
      <c r="M27" s="10">
        <f>M26+(M26*Dateneingabe!$D$17/100)</f>
        <v>3240.9145866734298</v>
      </c>
      <c r="N27" s="4">
        <f t="shared" si="3"/>
        <v>48708.223697953639</v>
      </c>
      <c r="O27" s="10">
        <f>Dateneingabe!$D$34+Dateneingabe!$D$35+Q27</f>
        <v>70946.751660197842</v>
      </c>
      <c r="P27" s="10">
        <f>P26+(P26*Dateneingabe!$D$17/100)</f>
        <v>3646.0289100076088</v>
      </c>
      <c r="Q27" s="4">
        <f t="shared" si="4"/>
        <v>54796.751660197842</v>
      </c>
    </row>
    <row r="28" spans="1:17" x14ac:dyDescent="0.35">
      <c r="A28">
        <v>23</v>
      </c>
      <c r="B28" s="10">
        <f>Dateneingabe!$D$20+Dateneingabe!$J$17+Dateneingabe!$D$21+Dateneingabe!$J$18+D28</f>
        <v>74279.707546572827</v>
      </c>
      <c r="C28" s="10">
        <f>C27+(C27*Dateneingabe!$D$17/100)</f>
        <v>2902.3605466630579</v>
      </c>
      <c r="D28" s="10">
        <f t="shared" si="0"/>
        <v>44844.707546572827</v>
      </c>
      <c r="E28" s="10"/>
      <c r="F28" s="10">
        <f>Dateneingabe!$D$12+Dateneingabe!$D$13+Dateneingabe!$J$28+H28</f>
        <v>59617.444814354807</v>
      </c>
      <c r="G28" s="10">
        <f>G27+(G27*Dateneingabe!$D$11/100)</f>
        <v>2318.9695061638195</v>
      </c>
      <c r="H28" s="4">
        <f t="shared" si="1"/>
        <v>43267.444814354807</v>
      </c>
      <c r="I28" s="10">
        <f>Dateneingabe!$D$20+Dateneingabe!$D$21+K28</f>
        <v>88068.162302141049</v>
      </c>
      <c r="J28" s="10">
        <f>J27+(J27*Dateneingabe!$D$17/100)</f>
        <v>5055.8267552105535</v>
      </c>
      <c r="K28" s="4">
        <f t="shared" si="2"/>
        <v>78118.162302141049</v>
      </c>
      <c r="L28" s="10">
        <f>Dateneingabe!$D$27+Dateneingabe!$D$28+N28</f>
        <v>71878.774868094013</v>
      </c>
      <c r="M28" s="10">
        <f>M27+(M27*Dateneingabe!$D$17/100)</f>
        <v>3370.551170140367</v>
      </c>
      <c r="N28" s="4">
        <f t="shared" si="3"/>
        <v>52078.774868094006</v>
      </c>
      <c r="O28" s="10">
        <f>Dateneingabe!$D$34+Dateneingabe!$D$35+Q28</f>
        <v>74738.62172660575</v>
      </c>
      <c r="P28" s="10">
        <f>P27+(P27*Dateneingabe!$D$17/100)</f>
        <v>3791.8700664079133</v>
      </c>
      <c r="Q28" s="4">
        <f t="shared" si="4"/>
        <v>58588.621726605757</v>
      </c>
    </row>
    <row r="29" spans="1:17" x14ac:dyDescent="0.35">
      <c r="A29">
        <v>24</v>
      </c>
      <c r="B29" s="10">
        <f>Dateneingabe!$D$20+Dateneingabe!$J$17+Dateneingabe!$D$21+Dateneingabe!$J$18+D29</f>
        <v>77298.162515102405</v>
      </c>
      <c r="C29" s="10">
        <f>C28+(C28*Dateneingabe!$D$17/100)</f>
        <v>3018.4549685295801</v>
      </c>
      <c r="D29" s="10">
        <f t="shared" si="0"/>
        <v>47863.162515102405</v>
      </c>
      <c r="E29" s="10"/>
      <c r="F29" s="10">
        <f>Dateneingabe!$D$12+Dateneingabe!$D$13+Dateneingabe!$J$28+H29</f>
        <v>61982.793710641905</v>
      </c>
      <c r="G29" s="10">
        <f>G28+(G28*Dateneingabe!$D$11/100)</f>
        <v>2365.3488962870961</v>
      </c>
      <c r="H29" s="4">
        <f t="shared" si="1"/>
        <v>45632.793710641905</v>
      </c>
      <c r="I29" s="10">
        <f>Dateneingabe!$D$20+Dateneingabe!$D$21+K29</f>
        <v>93326.222127560031</v>
      </c>
      <c r="J29" s="10">
        <f>J28+(J28*Dateneingabe!$D$17/100)</f>
        <v>5258.0598254189754</v>
      </c>
      <c r="K29" s="4">
        <f t="shared" si="2"/>
        <v>83376.222127560031</v>
      </c>
      <c r="L29" s="10">
        <f>Dateneingabe!$D$27+Dateneingabe!$D$28+N29</f>
        <v>75384.148085039982</v>
      </c>
      <c r="M29" s="10">
        <f>M28+(M28*Dateneingabe!$D$17/100)</f>
        <v>3505.3732169459818</v>
      </c>
      <c r="N29" s="4">
        <f t="shared" si="3"/>
        <v>55584.148085039989</v>
      </c>
      <c r="O29" s="10">
        <f>Dateneingabe!$D$34+Dateneingabe!$D$35+Q29</f>
        <v>78682.166595669987</v>
      </c>
      <c r="P29" s="10">
        <f>P28+(P28*Dateneingabe!$D$17/100)</f>
        <v>3943.5448690642297</v>
      </c>
      <c r="Q29" s="4">
        <f t="shared" si="4"/>
        <v>62532.166595669987</v>
      </c>
    </row>
    <row r="30" spans="1:17" x14ac:dyDescent="0.35">
      <c r="A30">
        <v>25</v>
      </c>
      <c r="B30" s="10">
        <f>Dateneingabe!$D$20+Dateneingabe!$J$17+Dateneingabe!$D$21+Dateneingabe!$J$18+D30</f>
        <v>80437.355682373163</v>
      </c>
      <c r="C30" s="10">
        <f>C29+(C29*Dateneingabe!$D$17/100)</f>
        <v>3139.1931672707633</v>
      </c>
      <c r="D30" s="10">
        <f t="shared" si="0"/>
        <v>51002.355682373171</v>
      </c>
      <c r="E30" s="10"/>
      <c r="F30" s="10">
        <f>Dateneingabe!$D$12+Dateneingabe!$D$13+Dateneingabe!$J$28+H30</f>
        <v>64395.449584854745</v>
      </c>
      <c r="G30" s="10">
        <f>G29+(G29*Dateneingabe!$D$11/100)</f>
        <v>2412.6558742128382</v>
      </c>
      <c r="H30" s="4">
        <f t="shared" si="1"/>
        <v>48045.449584854745</v>
      </c>
      <c r="I30" s="10">
        <f>Dateneingabe!$D$20+Dateneingabe!$D$21+K30</f>
        <v>98794.604345995758</v>
      </c>
      <c r="J30" s="10">
        <f>J29+(J29*Dateneingabe!$D$17/100)</f>
        <v>5468.3822184357341</v>
      </c>
      <c r="K30" s="4">
        <f t="shared" si="2"/>
        <v>88844.604345995758</v>
      </c>
      <c r="L30" s="10">
        <f>Dateneingabe!$D$27+Dateneingabe!$D$28+N30</f>
        <v>79029.73623066381</v>
      </c>
      <c r="M30" s="10">
        <f>M29+(M29*Dateneingabe!$D$17/100)</f>
        <v>3645.5881456238212</v>
      </c>
      <c r="N30" s="4">
        <f t="shared" si="3"/>
        <v>59229.73623066381</v>
      </c>
      <c r="O30" s="10">
        <f>Dateneingabe!$D$34+Dateneingabe!$D$35+Q30</f>
        <v>82783.45325949679</v>
      </c>
      <c r="P30" s="10">
        <f>P29+(P29*Dateneingabe!$D$17/100)</f>
        <v>4101.2866638267988</v>
      </c>
      <c r="Q30" s="4">
        <f t="shared" si="4"/>
        <v>66633.45325949679</v>
      </c>
    </row>
    <row r="31" spans="1:17" x14ac:dyDescent="0.35">
      <c r="A31">
        <v>26</v>
      </c>
      <c r="B31" s="10">
        <f>Dateneingabe!$D$20+Dateneingabe!$J$17+Dateneingabe!$D$21+Dateneingabe!$J$18+D31</f>
        <v>83702.116576334767</v>
      </c>
      <c r="C31" s="10">
        <f>C30+(C30*Dateneingabe!$D$17/100)</f>
        <v>3264.7608939615939</v>
      </c>
      <c r="D31" s="10">
        <f t="shared" si="0"/>
        <v>54267.116576334767</v>
      </c>
      <c r="E31" s="10"/>
      <c r="F31" s="10">
        <f>Dateneingabe!$D$12+Dateneingabe!$D$13+Dateneingabe!$J$28+H31</f>
        <v>66856.358576551836</v>
      </c>
      <c r="G31" s="10">
        <f>G30+(G30*Dateneingabe!$D$11/100)</f>
        <v>2460.9089916970947</v>
      </c>
      <c r="H31" s="4">
        <f t="shared" si="1"/>
        <v>50506.358576551836</v>
      </c>
      <c r="I31" s="10">
        <f>Dateneingabe!$D$20+Dateneingabe!$D$21+K31</f>
        <v>104481.72185316891</v>
      </c>
      <c r="J31" s="10">
        <f>J30+(J30*Dateneingabe!$D$17/100)</f>
        <v>5687.1175071731632</v>
      </c>
      <c r="K31" s="4">
        <f t="shared" si="2"/>
        <v>94531.721853168914</v>
      </c>
      <c r="L31" s="10">
        <f>Dateneingabe!$D$27+Dateneingabe!$D$28+N31</f>
        <v>82821.147902112585</v>
      </c>
      <c r="M31" s="10">
        <f>M30+(M30*Dateneingabe!$D$17/100)</f>
        <v>3791.4116714487741</v>
      </c>
      <c r="N31" s="4">
        <f t="shared" si="3"/>
        <v>63021.147902112585</v>
      </c>
      <c r="O31" s="10">
        <f>Dateneingabe!$D$34+Dateneingabe!$D$35+Q31</f>
        <v>87048.791389876656</v>
      </c>
      <c r="P31" s="10">
        <f>P30+(P30*Dateneingabe!$D$17/100)</f>
        <v>4265.3381303798706</v>
      </c>
      <c r="Q31" s="4">
        <f t="shared" si="4"/>
        <v>70898.791389876656</v>
      </c>
    </row>
    <row r="32" spans="1:17" x14ac:dyDescent="0.35">
      <c r="A32">
        <v>27</v>
      </c>
      <c r="B32" s="10">
        <f>Dateneingabe!$D$20+Dateneingabe!$J$17+Dateneingabe!$D$21+Dateneingabe!$J$18+D32</f>
        <v>87097.467906054822</v>
      </c>
      <c r="C32" s="10">
        <f>C31+(C31*Dateneingabe!$D$17/100)</f>
        <v>3395.3513297200575</v>
      </c>
      <c r="D32" s="10">
        <f t="shared" si="0"/>
        <v>57662.467906054822</v>
      </c>
      <c r="E32" s="10"/>
      <c r="F32" s="10">
        <f>Dateneingabe!$D$12+Dateneingabe!$D$13+Dateneingabe!$J$28+H32</f>
        <v>69366.485748082865</v>
      </c>
      <c r="G32" s="10">
        <f>G31+(G31*Dateneingabe!$D$11/100)</f>
        <v>2510.1271715310368</v>
      </c>
      <c r="H32" s="4">
        <f t="shared" si="1"/>
        <v>53016.485748082872</v>
      </c>
      <c r="I32" s="10">
        <f>Dateneingabe!$D$20+Dateneingabe!$D$21+K32</f>
        <v>110396.32406062901</v>
      </c>
      <c r="J32" s="10">
        <f>J31+(J31*Dateneingabe!$D$17/100)</f>
        <v>5914.6022074600896</v>
      </c>
      <c r="K32" s="4">
        <f t="shared" si="2"/>
        <v>100446.32406062901</v>
      </c>
      <c r="L32" s="10">
        <f>Dateneingabe!$D$27+Dateneingabe!$D$28+N32</f>
        <v>86764.216040419313</v>
      </c>
      <c r="M32" s="10">
        <f>M31+(M31*Dateneingabe!$D$17/100)</f>
        <v>3943.0681383067249</v>
      </c>
      <c r="N32" s="4">
        <f t="shared" si="3"/>
        <v>66964.216040419313</v>
      </c>
      <c r="O32" s="10">
        <f>Dateneingabe!$D$34+Dateneingabe!$D$35+Q32</f>
        <v>91484.743045471725</v>
      </c>
      <c r="P32" s="10">
        <f>P31+(P31*Dateneingabe!$D$17/100)</f>
        <v>4435.9516555950649</v>
      </c>
      <c r="Q32" s="4">
        <f t="shared" si="4"/>
        <v>75334.743045471725</v>
      </c>
    </row>
    <row r="33" spans="1:17" x14ac:dyDescent="0.35">
      <c r="A33">
        <v>28</v>
      </c>
      <c r="B33" s="10">
        <f>Dateneingabe!$D$20+Dateneingabe!$J$17+Dateneingabe!$D$21+Dateneingabe!$J$18+D33</f>
        <v>90628.633288963683</v>
      </c>
      <c r="C33" s="10">
        <f>C32+(C32*Dateneingabe!$D$17/100)</f>
        <v>3531.16538290886</v>
      </c>
      <c r="D33" s="10">
        <f t="shared" si="0"/>
        <v>61193.633288963683</v>
      </c>
      <c r="E33" s="10"/>
      <c r="F33" s="10">
        <f>Dateneingabe!$D$12+Dateneingabe!$D$13+Dateneingabe!$J$28+H33</f>
        <v>71926.815463044535</v>
      </c>
      <c r="G33" s="10">
        <f>G32+(G32*Dateneingabe!$D$11/100)</f>
        <v>2560.3297149616574</v>
      </c>
      <c r="H33" s="4">
        <f t="shared" si="1"/>
        <v>55576.815463044528</v>
      </c>
      <c r="I33" s="10">
        <f>Dateneingabe!$D$20+Dateneingabe!$D$21+K33</f>
        <v>116547.5103563875</v>
      </c>
      <c r="J33" s="10">
        <f>J32+(J32*Dateneingabe!$D$17/100)</f>
        <v>6151.1862957584935</v>
      </c>
      <c r="K33" s="4">
        <f t="shared" si="2"/>
        <v>106597.5103563875</v>
      </c>
      <c r="L33" s="10">
        <f>Dateneingabe!$D$27+Dateneingabe!$D$28+N33</f>
        <v>90865.006904258305</v>
      </c>
      <c r="M33" s="10">
        <f>M32+(M32*Dateneingabe!$D$17/100)</f>
        <v>4100.7908638389936</v>
      </c>
      <c r="N33" s="4">
        <f t="shared" si="3"/>
        <v>71065.006904258305</v>
      </c>
      <c r="O33" s="10">
        <f>Dateneingabe!$D$34+Dateneingabe!$D$35+Q33</f>
        <v>96098.13276729059</v>
      </c>
      <c r="P33" s="10">
        <f>P32+(P32*Dateneingabe!$D$17/100)</f>
        <v>4613.3897218188677</v>
      </c>
      <c r="Q33" s="4">
        <f t="shared" si="4"/>
        <v>79948.13276729059</v>
      </c>
    </row>
    <row r="34" spans="1:17" x14ac:dyDescent="0.35">
      <c r="A34">
        <v>29</v>
      </c>
      <c r="B34" s="10">
        <f>Dateneingabe!$D$20+Dateneingabe!$J$17+Dateneingabe!$D$21+Dateneingabe!$J$18+D34</f>
        <v>94301.045287188899</v>
      </c>
      <c r="C34" s="10">
        <f>C33+(C33*Dateneingabe!$D$17/100)</f>
        <v>3672.4119982252146</v>
      </c>
      <c r="D34" s="10">
        <f t="shared" si="0"/>
        <v>64866.045287188899</v>
      </c>
      <c r="E34" s="10"/>
      <c r="F34" s="10">
        <f>Dateneingabe!$D$12+Dateneingabe!$D$13+Dateneingabe!$J$28+H34</f>
        <v>74538.35177230541</v>
      </c>
      <c r="G34" s="10">
        <f>G33+(G33*Dateneingabe!$D$11/100)</f>
        <v>2611.5363092608904</v>
      </c>
      <c r="H34" s="4">
        <f t="shared" si="1"/>
        <v>58188.351772305417</v>
      </c>
      <c r="I34" s="10">
        <f>Dateneingabe!$D$20+Dateneingabe!$D$21+K34</f>
        <v>122944.74410397634</v>
      </c>
      <c r="J34" s="10">
        <f>J33+(J33*Dateneingabe!$D$17/100)</f>
        <v>6397.2337475888335</v>
      </c>
      <c r="K34" s="4">
        <f t="shared" si="2"/>
        <v>112994.74410397634</v>
      </c>
      <c r="L34" s="10">
        <f>Dateneingabe!$D$27+Dateneingabe!$D$28+N34</f>
        <v>95129.829402650852</v>
      </c>
      <c r="M34" s="10">
        <f>M33+(M33*Dateneingabe!$D$17/100)</f>
        <v>4264.8224983925529</v>
      </c>
      <c r="N34" s="4">
        <f t="shared" si="3"/>
        <v>75329.829402650852</v>
      </c>
      <c r="O34" s="10">
        <f>Dateneingabe!$D$34+Dateneingabe!$D$35+Q34</f>
        <v>100896.05807798222</v>
      </c>
      <c r="P34" s="10">
        <f>P33+(P33*Dateneingabe!$D$17/100)</f>
        <v>4797.9253106916221</v>
      </c>
      <c r="Q34" s="4">
        <f t="shared" si="4"/>
        <v>84746.058077982219</v>
      </c>
    </row>
    <row r="35" spans="1:17" x14ac:dyDescent="0.35">
      <c r="A35">
        <v>30</v>
      </c>
      <c r="B35" s="10">
        <f>Dateneingabe!$D$20+Dateneingabe!$J$17+Dateneingabe!$D$21+Dateneingabe!$J$18+D35</f>
        <v>98120.353765343127</v>
      </c>
      <c r="C35" s="10">
        <f>C34+(C34*Dateneingabe!$D$17/100)</f>
        <v>3819.3084781542229</v>
      </c>
      <c r="D35" s="10">
        <f t="shared" si="0"/>
        <v>68685.353765343127</v>
      </c>
      <c r="E35" s="10"/>
      <c r="F35" s="10">
        <f>Dateneingabe!$D$12+Dateneingabe!$D$13+Dateneingabe!$J$28+H35</f>
        <v>77202.118807751525</v>
      </c>
      <c r="G35" s="10">
        <f>G34+(G34*Dateneingabe!$D$11/100)</f>
        <v>2663.7670354461084</v>
      </c>
      <c r="H35" s="4">
        <f t="shared" si="1"/>
        <v>60852.118807751525</v>
      </c>
      <c r="I35" s="10">
        <f>Dateneingabe!$D$20+Dateneingabe!$D$21+K35</f>
        <v>129597.86720146872</v>
      </c>
      <c r="J35" s="10">
        <f>J34+(J34*Dateneingabe!$D$17/100)</f>
        <v>6653.1230974923865</v>
      </c>
      <c r="K35" s="4">
        <f t="shared" si="2"/>
        <v>119647.86720146872</v>
      </c>
      <c r="L35" s="10">
        <f>Dateneingabe!$D$27+Dateneingabe!$D$28+N35</f>
        <v>99565.244800979111</v>
      </c>
      <c r="M35" s="10">
        <f>M34+(M34*Dateneingabe!$D$17/100)</f>
        <v>4435.4153983282549</v>
      </c>
      <c r="N35" s="4">
        <f t="shared" si="3"/>
        <v>79765.244800979111</v>
      </c>
      <c r="O35" s="10">
        <f>Dateneingabe!$D$34+Dateneingabe!$D$35+Q35</f>
        <v>105885.90040110151</v>
      </c>
      <c r="P35" s="10">
        <f>P34+(P34*Dateneingabe!$D$17/100)</f>
        <v>4989.8423231192874</v>
      </c>
      <c r="Q35" s="4">
        <f t="shared" si="4"/>
        <v>89735.900401101506</v>
      </c>
    </row>
    <row r="36" spans="1:17" x14ac:dyDescent="0.35">
      <c r="O36" s="10"/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Dateneingabe</vt:lpstr>
      <vt:lpstr>Grafiken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Heizung mieten</dc:title>
  <dc:creator>Maik Hanau</dc:creator>
  <cp:lastModifiedBy>Maik Hanau</cp:lastModifiedBy>
  <dcterms:created xsi:type="dcterms:W3CDTF">2021-08-06T10:34:07Z</dcterms:created>
  <dcterms:modified xsi:type="dcterms:W3CDTF">2022-06-15T15:30:35Z</dcterms:modified>
</cp:coreProperties>
</file>