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4" i="1"/>
  <c r="J15" i="1"/>
  <c r="J16" i="1"/>
  <c r="J17" i="1"/>
  <c r="J26" i="1" l="1"/>
  <c r="J25" i="1"/>
  <c r="J23" i="1"/>
  <c r="J22" i="1"/>
  <c r="J10" i="1"/>
  <c r="B6" i="2"/>
  <c r="D19" i="1"/>
  <c r="J24" i="1"/>
  <c r="J13" i="1"/>
  <c r="J21" i="1" s="1"/>
  <c r="J27" i="1" l="1"/>
  <c r="J28" i="1" s="1"/>
  <c r="B7" i="2"/>
  <c r="C6" i="2" l="1"/>
  <c r="D6" i="2" s="1"/>
  <c r="C7" i="2"/>
  <c r="B8" i="2"/>
  <c r="D7" i="2" l="1"/>
  <c r="C8" i="2"/>
  <c r="B9" i="2"/>
  <c r="D8" i="2" l="1"/>
  <c r="B10" i="2"/>
  <c r="C9" i="2"/>
  <c r="D9" i="2" l="1"/>
  <c r="B11" i="2"/>
  <c r="C10" i="2"/>
  <c r="D10" i="2" l="1"/>
  <c r="B12" i="2"/>
  <c r="C11" i="2"/>
  <c r="D11" i="2" l="1"/>
  <c r="B13" i="2"/>
  <c r="C12" i="2"/>
  <c r="D12" i="2" l="1"/>
  <c r="B14" i="2"/>
  <c r="C13" i="2"/>
  <c r="D13" i="2" l="1"/>
  <c r="B15" i="2"/>
  <c r="C14" i="2"/>
  <c r="D14" i="2" l="1"/>
  <c r="B16" i="2"/>
  <c r="C15" i="2"/>
  <c r="D15" i="2" l="1"/>
  <c r="B17" i="2"/>
  <c r="C16" i="2"/>
  <c r="D16" i="2" l="1"/>
  <c r="B18" i="2"/>
  <c r="C17" i="2"/>
  <c r="D17" i="2" l="1"/>
  <c r="B19" i="2"/>
  <c r="C18" i="2"/>
  <c r="D18" i="2" l="1"/>
  <c r="B20" i="2"/>
  <c r="C19" i="2"/>
  <c r="D19" i="2" l="1"/>
  <c r="B21" i="2"/>
  <c r="C20" i="2"/>
  <c r="D20" i="2" l="1"/>
  <c r="B22" i="2"/>
  <c r="C21" i="2"/>
  <c r="D21" i="2" l="1"/>
  <c r="B23" i="2"/>
  <c r="C22" i="2"/>
  <c r="D22" i="2" l="1"/>
  <c r="B24" i="2"/>
  <c r="C23" i="2"/>
  <c r="D23" i="2" l="1"/>
  <c r="B25" i="2"/>
  <c r="C24" i="2"/>
  <c r="D24" i="2" s="1"/>
  <c r="B26" i="2" l="1"/>
  <c r="C25" i="2"/>
  <c r="D25" i="2" s="1"/>
  <c r="B27" i="2" l="1"/>
  <c r="C26" i="2"/>
  <c r="D26" i="2" s="1"/>
  <c r="B28" i="2" l="1"/>
  <c r="C27" i="2"/>
  <c r="D27" i="2" s="1"/>
  <c r="B29" i="2" l="1"/>
  <c r="C28" i="2"/>
  <c r="D28" i="2" s="1"/>
  <c r="B30" i="2" l="1"/>
  <c r="C29" i="2"/>
  <c r="D29" i="2" s="1"/>
  <c r="B31" i="2" l="1"/>
  <c r="C30" i="2"/>
  <c r="D30" i="2" s="1"/>
  <c r="B32" i="2" l="1"/>
  <c r="C31" i="2"/>
  <c r="D31" i="2" s="1"/>
  <c r="B33" i="2" l="1"/>
  <c r="C32" i="2"/>
  <c r="D32" i="2" s="1"/>
  <c r="B34" i="2" l="1"/>
  <c r="C33" i="2"/>
  <c r="D33" i="2" s="1"/>
  <c r="B35" i="2" l="1"/>
  <c r="C34" i="2"/>
  <c r="D34" i="2" s="1"/>
  <c r="C35" i="2" l="1"/>
  <c r="D35" i="2" s="1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</rPr>
          <t>Deine aktuellen Energiekosten (je kWh)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</rPr>
          <t>Der Jahresenergiebedarf des Hauses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</rPr>
          <t>Die (geschätzte) durchschnittliche Preissteigerung der Energiekosten pro Jahr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Dachdämmung
Falls Bauteil nicht saniert wird, hier eine 0 eintragen
WICHTIG: Dann auf jeden Fall rechte Seite unter "Wärmeverluste" ebenfalls eine 0 eintragen)</t>
        </r>
      </text>
    </comment>
    <comment ref="J13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D14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Fassadendämmung
Falls Bauteil nicht saniert wird, hier eine 0 eintragen
WICHTIG: Dann auf jeden Fall rechte Seite unter "Wärmeverluste" ebenfalls eine 0 eintragen)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Fußbodendämmung
Falls Bauteil nicht saniert wird, hier eine 0 eintragen
WICHTIG: Dann auf jeden Fall rechte Seite unter "Wärmeverluste" ebenfalls eine 0 eintragen)</t>
        </r>
      </text>
    </comment>
    <comment ref="J15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neuen Fenster
Falls Bauteil nicht saniert wird, hier eine 0 eintragen
WICHTIG: Dann auf jeden Fall rechte Seite unter "Wärmeverluste" ebenfalls eine 0 eintragen)</t>
        </r>
      </text>
    </comment>
    <comment ref="J16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D17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Lüftungsanlage
Falls Bauteil nicht saniert wird, hier eine 0 eintragen
WICHTIG: Dann auf jeden Fall rechte Seite unter "Wärmeverluste" ebenfalls eine 0 eintragen)</t>
        </r>
      </text>
    </comment>
    <comment ref="J17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Die gesamten Sanierungskosten für die Heizungsanlage
Falls Bauteil nicht saniert wird, hier eine 0 eintragen
WICHTIG: Dann auf jeden Fall rechte Seite unter "Wärmeverluste" ebenfalls eine 0 eintragen)</t>
        </r>
      </text>
    </comment>
    <comment ref="J18" authorId="0" shapeId="0">
      <text>
        <r>
          <rPr>
            <b/>
            <sz val="9"/>
            <color indexed="81"/>
            <rFont val="Segoe UI"/>
            <family val="2"/>
          </rPr>
          <t>Der (durchschnittliche) Wärmeverlust über das Bauteil (kann angepasst werden).
Wenn Investition in diesem Bereich = 0 dann auch hier eine 0 eintragen damit es sich nicht auf das Einsparpotential auswirkt</t>
        </r>
      </text>
    </comment>
    <comment ref="J27" authorId="0" shapeId="0">
      <text>
        <r>
          <rPr>
            <b/>
            <sz val="9"/>
            <color indexed="81"/>
            <rFont val="Segoe UI"/>
            <family val="2"/>
          </rPr>
          <t>Die mögliche Gesamteinsparung pro Jahr</t>
        </r>
      </text>
    </comment>
    <comment ref="J28" authorId="0" shapeId="0">
      <text>
        <r>
          <rPr>
            <b/>
            <sz val="9"/>
            <color indexed="81"/>
            <rFont val="Segoe UI"/>
            <family val="2"/>
          </rPr>
          <t>Die mögliche Gesamteinsparung pro Jahr</t>
        </r>
      </text>
    </comment>
  </commentList>
</comments>
</file>

<file path=xl/sharedStrings.xml><?xml version="1.0" encoding="utf-8"?>
<sst xmlns="http://schemas.openxmlformats.org/spreadsheetml/2006/main" count="77" uniqueCount="41">
  <si>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</si>
  <si>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</si>
  <si>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</si>
  <si>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</si>
  <si>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 xml:space="preserve">Autor: </t>
  </si>
  <si>
    <t xml:space="preserve">Download: </t>
  </si>
  <si>
    <t xml:space="preserve">YouTube: </t>
  </si>
  <si>
    <t>Cent/kWh</t>
  </si>
  <si>
    <t>Datentabelle - Entwicklung der Kosten</t>
  </si>
  <si>
    <t>Gasheizung</t>
  </si>
  <si>
    <t>Angaben zum Haus</t>
  </si>
  <si>
    <t>% pro Jahr</t>
  </si>
  <si>
    <t>kWh pro Jahr</t>
  </si>
  <si>
    <t xml:space="preserve">Wärmebedarf: </t>
  </si>
  <si>
    <t xml:space="preserve">Preissteigerung: </t>
  </si>
  <si>
    <t xml:space="preserve">Energiepreis: </t>
  </si>
  <si>
    <t>Wärmeverluste</t>
  </si>
  <si>
    <t xml:space="preserve">Dach: </t>
  </si>
  <si>
    <t xml:space="preserve">Fassade: </t>
  </si>
  <si>
    <t xml:space="preserve">Boden: </t>
  </si>
  <si>
    <t xml:space="preserve">Fenster: </t>
  </si>
  <si>
    <t xml:space="preserve">Lüftung: </t>
  </si>
  <si>
    <t xml:space="preserve">Heizung: </t>
  </si>
  <si>
    <t>Einsparpotentiale</t>
  </si>
  <si>
    <t>GESAMT:</t>
  </si>
  <si>
    <t>kWh</t>
  </si>
  <si>
    <t>Investitionen</t>
  </si>
  <si>
    <t>Amortisation</t>
  </si>
  <si>
    <t>Berechnungstool zum Video "Lohnt sich dämmen 2023?"</t>
  </si>
  <si>
    <t>Energie-
kosten</t>
  </si>
  <si>
    <t>Jährliche
Einsparung</t>
  </si>
  <si>
    <t xml:space="preserve">Heizkosten: </t>
  </si>
  <si>
    <t>EUR pro Jahr</t>
  </si>
  <si>
    <t>(Standard: 15.000,-)</t>
  </si>
  <si>
    <t>(Standard: 35.000,-)</t>
  </si>
  <si>
    <t>(Standard: 25.000,-)</t>
  </si>
  <si>
    <t>(Standard: 5.000,-)</t>
  </si>
  <si>
    <t>(Standard: 20%)</t>
  </si>
  <si>
    <t>(Standard: 10%)</t>
  </si>
  <si>
    <t>(Standard: 15%)</t>
  </si>
  <si>
    <t>(Standard: 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</si>
</sst>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" fontId="0" fillId="0" borderId="0" xfId="0" applyNumberFormat="1"/>
    <xf numFmtId="1" fontId="5" fillId="0" borderId="0" xfId="0" applyNumberFormat="1" applyFont="1"/>
    <xf numFmtId="1" fontId="0" fillId="2" borderId="0" xfId="0" applyNumberFormat="1" applyFill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/>
    <xf numFmtId="1" fontId="8" fillId="0" borderId="0" xfId="0" applyNumberFormat="1" applyFont="1"/>
    <xf numFmtId="0" fontId="5" fillId="3" borderId="1" xfId="0" applyFont="1" applyFill="1" applyBorder="1" applyAlignment="1">
      <alignment horizontal="right"/>
    </xf>
    <xf numFmtId="1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8" fillId="3" borderId="4" xfId="0" applyFont="1" applyFill="1" applyBorder="1"/>
    <xf numFmtId="1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/>
  </cellXfs>
  <cellStyles count="2">
    <cellStyle name="Link" xfId="1" builtinId="8"/>
    <cellStyle name="Standard" xfId="0" builtinId="0"/>
  </cellStyles>
  <dxfs count="2"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Amortisation der Dämmmaßnahme(n)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Grafiken!$D$5</c:f>
              <c:strCache>
                <c:ptCount val="1"/>
                <c:pt idx="0">
                  <c:v>Amortisation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Grafiken!$A$6:$A$35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Grafiken!$D$6:$D$35</c:f>
              <c:numCache>
                <c:formatCode>0.00</c:formatCode>
                <c:ptCount val="30"/>
                <c:pt idx="0">
                  <c:v>98162.5</c:v>
                </c:pt>
                <c:pt idx="1">
                  <c:v>96251.5</c:v>
                </c:pt>
                <c:pt idx="2">
                  <c:v>94264.06</c:v>
                </c:pt>
                <c:pt idx="3">
                  <c:v>92197.122399999993</c:v>
                </c:pt>
                <c:pt idx="4">
                  <c:v>90047.507295999996</c:v>
                </c:pt>
                <c:pt idx="5">
                  <c:v>87811.907587839989</c:v>
                </c:pt>
                <c:pt idx="6">
                  <c:v>85486.883891353587</c:v>
                </c:pt>
                <c:pt idx="7">
                  <c:v>83068.859247007727</c:v>
                </c:pt>
                <c:pt idx="8">
                  <c:v>80554.113616888033</c:v>
                </c:pt>
                <c:pt idx="9">
                  <c:v>77938.778161563561</c:v>
                </c:pt>
                <c:pt idx="10">
                  <c:v>75218.8292880261</c:v>
                </c:pt>
                <c:pt idx="11">
                  <c:v>72390.082459547149</c:v>
                </c:pt>
                <c:pt idx="12">
                  <c:v>69448.185757929037</c:v>
                </c:pt>
                <c:pt idx="13">
                  <c:v>66388.613188246207</c:v>
                </c:pt>
                <c:pt idx="14">
                  <c:v>63206.657715776055</c:v>
                </c:pt>
                <c:pt idx="15">
                  <c:v>59897.424024407097</c:v>
                </c:pt>
                <c:pt idx="16">
                  <c:v>56455.820985383383</c:v>
                </c:pt>
                <c:pt idx="17">
                  <c:v>52876.553824798721</c:v>
                </c:pt>
                <c:pt idx="18">
                  <c:v>49154.115977790672</c:v>
                </c:pt>
                <c:pt idx="19">
                  <c:v>45282.780616902302</c:v>
                </c:pt>
                <c:pt idx="20">
                  <c:v>41256.591841578396</c:v>
                </c:pt>
                <c:pt idx="21">
                  <c:v>37069.355515241536</c:v>
                </c:pt>
                <c:pt idx="22">
                  <c:v>32714.629735851198</c:v>
                </c:pt>
                <c:pt idx="23">
                  <c:v>28185.714925285247</c:v>
                </c:pt>
                <c:pt idx="24">
                  <c:v>23475.643522296657</c:v>
                </c:pt>
                <c:pt idx="25">
                  <c:v>18577.169263188523</c:v>
                </c:pt>
                <c:pt idx="26">
                  <c:v>13482.756033716065</c:v>
                </c:pt>
                <c:pt idx="27">
                  <c:v>8184.5662750647089</c:v>
                </c:pt>
                <c:pt idx="28">
                  <c:v>2674.4489260672981</c:v>
                </c:pt>
                <c:pt idx="29">
                  <c:v>-3056.0731168900084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A-4244-912B-4B80C93A1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3017439"/>
        <c:axId val="2003013279"/>
      </c:lineChart>
      <c:catAx>
        <c:axId val="2003017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Jahre</a:t>
                </a:r>
              </a:p>
            </c:rich>
          </c:tx>
          <c:layout>
            <c:manualLayout>
              <c:xMode val="edge"/>
              <c:yMode val="edge"/>
              <c:x val="0.5092491898607362"/>
              <c:y val="0.94726228090488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3013279"/>
        <c:crosses val="autoZero"/>
        <c:auto val="1"/>
        <c:lblAlgn val="ctr"/>
        <c:lblOffset val="100"/>
        <c:noMultiLvlLbl val="0"/>
      </c:catAx>
      <c:valAx>
        <c:axId val="200301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Investition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3017439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198781</xdr:colOff>
      <xdr:row>1</xdr:row>
      <xdr:rowOff>5521</xdr:rowOff>
    </xdr:from>
    <xdr:to>
      <xdr:col>19</xdr:col>
      <xdr:colOff>132522</xdr:colOff>
      <xdr:row>39</xdr:row>
      <xdr:rowOff>66262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N31"/>
  <sheetViews>
    <sheetView tabSelected="1" topLeftCell="A4" zoomScale="115" zoomScaleNormal="115" workbookViewId="0">
      <selection activeCell="D21" sqref="D21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6" customWidth="1"/>
    <col min="4" max="4" width="12" customWidth="1"/>
    <col min="5" max="5" width="6.26953125" customWidth="1"/>
    <col min="6" max="6" width="18.1796875" customWidth="1"/>
    <col min="7" max="7" width="4.54296875" customWidth="1"/>
    <col min="10" max="10" width="10.90625" style="16"/>
    <col min="11" max="11" width="6.54296875" customWidth="1"/>
    <col min="12" max="12" width="15" customWidth="1"/>
  </cols>
  <sheetData>
    <row r="2" spans="3:14" ht="18.5" x14ac:dyDescent="0.45">
      <c r="D2" s="1" t="s">
        <v>28</v>
      </c>
    </row>
    <row r="3" spans="3:14" ht="8" customHeight="1" x14ac:dyDescent="0.45">
      <c r="C3" s="7"/>
    </row>
    <row r="4" spans="3:14" x14ac:dyDescent="0.35">
      <c r="D4" s="5" t="s">
        <v>4</v>
      </c>
      <c r="E4" t="s">
        <v>2</v>
      </c>
    </row>
    <row r="5" spans="3:14" x14ac:dyDescent="0.35">
      <c r="D5" s="5" t="s">
        <v>5</v>
      </c>
      <c r="E5" s="2" t="s">
        <v>3</v>
      </c>
    </row>
    <row r="6" spans="3:14" x14ac:dyDescent="0.35">
      <c r="D6" s="5" t="s">
        <v>6</v>
      </c>
      <c r="E6" s="2" t="s">
        <v>0</v>
      </c>
    </row>
    <row r="7" spans="3:14" ht="24.5" customHeight="1" x14ac:dyDescent="0.35"/>
    <row r="8" spans="3:14" s="12" customFormat="1" ht="15.5" x14ac:dyDescent="0.35">
      <c r="C8" s="13" t="s">
        <v>9</v>
      </c>
      <c r="I8" s="13" t="s">
        <v>10</v>
      </c>
      <c r="J8" s="17"/>
    </row>
    <row r="9" spans="3:14" x14ac:dyDescent="0.35">
      <c r="C9" s="6" t="s">
        <v>15</v>
      </c>
      <c r="D9" s="8">
        <v>12</v>
      </c>
      <c r="E9" t="s">
        <v>7</v>
      </c>
      <c r="I9" s="6" t="s">
        <v>13</v>
      </c>
      <c r="J9" s="18">
        <v>25000</v>
      </c>
      <c r="K9" t="s">
        <v>12</v>
      </c>
      <c r="M9" s="3"/>
      <c r="N9" s="9"/>
    </row>
    <row r="10" spans="3:14" x14ac:dyDescent="0.35">
      <c r="C10" s="6" t="s">
        <v>14</v>
      </c>
      <c r="D10" s="8">
        <v>4</v>
      </c>
      <c r="E10" t="s">
        <v>11</v>
      </c>
      <c r="I10" s="6" t="s">
        <v>31</v>
      </c>
      <c r="J10" s="11">
        <f>J9*D9/100</f>
        <v>3000</v>
      </c>
      <c r="K10" t="s">
        <v>32</v>
      </c>
      <c r="N10" s="9"/>
    </row>
    <row r="11" spans="3:14" x14ac:dyDescent="0.35">
      <c r="C11" s="24"/>
      <c r="D11" s="25"/>
      <c r="E11" s="26"/>
      <c r="N11" s="9"/>
    </row>
    <row r="12" spans="3:14" ht="15.5" x14ac:dyDescent="0.35">
      <c r="C12" s="13" t="s">
        <v>26</v>
      </c>
      <c r="I12" s="13" t="s">
        <v>16</v>
      </c>
      <c r="N12" s="9"/>
    </row>
    <row r="13" spans="3:14" x14ac:dyDescent="0.35">
      <c r="C13" s="6" t="s">
        <v>17</v>
      </c>
      <c r="D13" s="23">
        <v>15000</v>
      </c>
      <c r="E13" t="s">
        <v>1</v>
      </c>
      <c r="F13" s="27" t="s">
        <v>33</v>
      </c>
      <c r="I13" s="6" t="s">
        <v>17</v>
      </c>
      <c r="J13" s="11">
        <f>J9*0.2</f>
        <v>5000</v>
      </c>
      <c r="K13" t="s">
        <v>25</v>
      </c>
      <c r="L13" s="27" t="s">
        <v>37</v>
      </c>
    </row>
    <row r="14" spans="3:14" x14ac:dyDescent="0.35">
      <c r="C14" s="6" t="s">
        <v>18</v>
      </c>
      <c r="D14" s="23">
        <v>35000</v>
      </c>
      <c r="E14" t="s">
        <v>1</v>
      </c>
      <c r="F14" s="27" t="s">
        <v>34</v>
      </c>
      <c r="I14" s="6" t="s">
        <v>18</v>
      </c>
      <c r="J14" s="11">
        <f>J9*0.2</f>
        <v>5000</v>
      </c>
      <c r="K14" t="s">
        <v>25</v>
      </c>
      <c r="L14" s="27" t="s">
        <v>37</v>
      </c>
    </row>
    <row r="15" spans="3:14" x14ac:dyDescent="0.35">
      <c r="C15" s="6" t="s">
        <v>19</v>
      </c>
      <c r="D15" s="23">
        <v>5000</v>
      </c>
      <c r="E15" t="s">
        <v>1</v>
      </c>
      <c r="F15" s="27" t="s">
        <v>36</v>
      </c>
      <c r="I15" s="6" t="s">
        <v>19</v>
      </c>
      <c r="J15" s="11">
        <f>J9*0.1</f>
        <v>2500</v>
      </c>
      <c r="K15" t="s">
        <v>25</v>
      </c>
      <c r="L15" s="27" t="s">
        <v>38</v>
      </c>
    </row>
    <row r="16" spans="3:14" x14ac:dyDescent="0.35">
      <c r="C16" s="6" t="s">
        <v>20</v>
      </c>
      <c r="D16" s="23">
        <v>15000</v>
      </c>
      <c r="E16" t="s">
        <v>1</v>
      </c>
      <c r="F16" s="27" t="s">
        <v>33</v>
      </c>
      <c r="I16" s="6" t="s">
        <v>20</v>
      </c>
      <c r="J16" s="11">
        <f>J9*0.15</f>
        <v>3750</v>
      </c>
      <c r="K16" t="s">
        <v>25</v>
      </c>
      <c r="L16" s="27" t="s">
        <v>39</v>
      </c>
    </row>
    <row r="17" spans="3:12" x14ac:dyDescent="0.35">
      <c r="C17" s="6" t="s">
        <v>21</v>
      </c>
      <c r="D17" s="23">
        <v>5000</v>
      </c>
      <c r="E17" t="s">
        <v>1</v>
      </c>
      <c r="F17" s="27" t="s">
        <v>36</v>
      </c>
      <c r="I17" s="6" t="s">
        <v>21</v>
      </c>
      <c r="J17" s="11">
        <f>J9*0.1</f>
        <v>2500</v>
      </c>
      <c r="K17" t="s">
        <v>25</v>
      </c>
      <c r="L17" s="27" t="s">
        <v>38</v>
      </c>
    </row>
    <row r="18" spans="3:12" x14ac:dyDescent="0.35">
      <c r="C18" s="6" t="s">
        <v>22</v>
      </c>
      <c r="D18" s="23">
        <v>25000</v>
      </c>
      <c r="E18" t="s">
        <v>1</v>
      </c>
      <c r="F18" s="27" t="s">
        <v>35</v>
      </c>
      <c r="I18" s="6" t="s">
        <v>22</v>
      </c>
      <c r="J18" s="11">
        <f>J9*0.25</f>
        <v>6250</v>
      </c>
      <c r="K18" t="s">
        <v>25</v>
      </c>
      <c r="L18" s="27" t="s">
        <v>40</v>
      </c>
    </row>
    <row r="19" spans="3:12" x14ac:dyDescent="0.35">
      <c r="C19" s="14" t="s">
        <v>24</v>
      </c>
      <c r="D19" s="15">
        <f>SUM(D13:D18)</f>
        <v>100000</v>
      </c>
      <c r="E19" s="3" t="s">
        <v>1</v>
      </c>
    </row>
    <row r="20" spans="3:12" ht="15.5" x14ac:dyDescent="0.35">
      <c r="I20" s="13" t="s">
        <v>23</v>
      </c>
    </row>
    <row r="21" spans="3:12" x14ac:dyDescent="0.35">
      <c r="I21" s="6" t="s">
        <v>17</v>
      </c>
      <c r="J21" s="11">
        <f>J13*0.5</f>
        <v>2500</v>
      </c>
      <c r="K21" t="s">
        <v>25</v>
      </c>
    </row>
    <row r="22" spans="3:12" x14ac:dyDescent="0.35">
      <c r="I22" s="6" t="s">
        <v>18</v>
      </c>
      <c r="J22" s="11">
        <f>J14*0.75</f>
        <v>3750</v>
      </c>
      <c r="K22" t="s">
        <v>25</v>
      </c>
    </row>
    <row r="23" spans="3:12" x14ac:dyDescent="0.35">
      <c r="I23" s="6" t="s">
        <v>19</v>
      </c>
      <c r="J23" s="11">
        <f>J15*0.75</f>
        <v>1875</v>
      </c>
      <c r="K23" t="s">
        <v>25</v>
      </c>
    </row>
    <row r="24" spans="3:12" x14ac:dyDescent="0.35">
      <c r="I24" s="6" t="s">
        <v>20</v>
      </c>
      <c r="J24" s="11">
        <f>J16*0.75</f>
        <v>2812.5</v>
      </c>
      <c r="K24" t="s">
        <v>25</v>
      </c>
    </row>
    <row r="25" spans="3:12" x14ac:dyDescent="0.35">
      <c r="I25" s="6" t="s">
        <v>21</v>
      </c>
      <c r="J25" s="11">
        <f>J17*0.5</f>
        <v>1250</v>
      </c>
      <c r="K25" t="s">
        <v>25</v>
      </c>
    </row>
    <row r="26" spans="3:12" ht="15" thickBot="1" x14ac:dyDescent="0.4">
      <c r="I26" s="6" t="s">
        <v>22</v>
      </c>
      <c r="J26" s="11">
        <f>J18*0.5</f>
        <v>3125</v>
      </c>
      <c r="K26" t="s">
        <v>25</v>
      </c>
    </row>
    <row r="27" spans="3:12" ht="15.5" x14ac:dyDescent="0.35">
      <c r="I27" s="29" t="s">
        <v>24</v>
      </c>
      <c r="J27" s="30">
        <f>SUM(J21:J26)</f>
        <v>15312.5</v>
      </c>
      <c r="K27" s="31" t="s">
        <v>25</v>
      </c>
    </row>
    <row r="28" spans="3:12" ht="16" thickBot="1" x14ac:dyDescent="0.4">
      <c r="C28" s="14"/>
      <c r="D28" s="19"/>
      <c r="E28" s="3"/>
      <c r="I28" s="32"/>
      <c r="J28" s="33">
        <f>J27*D9/100</f>
        <v>1837.5</v>
      </c>
      <c r="K28" s="34" t="s">
        <v>1</v>
      </c>
    </row>
    <row r="31" spans="3:12" ht="15.5" x14ac:dyDescent="0.35">
      <c r="J31" s="28"/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36"/>
  <sheetViews>
    <sheetView zoomScale="115" zoomScaleNormal="115" workbookViewId="0">
      <selection activeCell="D40" sqref="D40"/>
    </sheetView>
  </sheetViews>
  <sheetFormatPr baseColWidth="10" defaultRowHeight="14.5" x14ac:dyDescent="0.35"/>
  <cols>
    <col min="1" max="1" width="5.08984375" customWidth="1"/>
    <col min="2" max="2" width="7.6328125" style="10" customWidth="1"/>
    <col min="3" max="3" width="10.08984375" style="10" bestFit="1" customWidth="1"/>
    <col min="4" max="4" width="14.81640625" style="10" customWidth="1"/>
    <col min="5" max="5" width="11.7265625" style="4" customWidth="1"/>
    <col min="6" max="6" width="8.7265625" style="4" customWidth="1"/>
    <col min="7" max="7" width="8.7265625" customWidth="1"/>
    <col min="9" max="9" width="8.6328125" customWidth="1"/>
    <col min="10" max="10" width="9.453125" customWidth="1"/>
    <col min="12" max="12" width="7.7265625" customWidth="1"/>
    <col min="13" max="13" width="10.26953125" customWidth="1"/>
    <col min="15" max="15" width="8.08984375" customWidth="1"/>
    <col min="16" max="16" width="8.453125" customWidth="1"/>
  </cols>
  <sheetData>
    <row r="4" spans="1:19" x14ac:dyDescent="0.35">
      <c r="B4" s="20" t="s">
        <v>8</v>
      </c>
    </row>
    <row r="5" spans="1:19" ht="29" x14ac:dyDescent="0.35">
      <c r="B5" s="22" t="s">
        <v>29</v>
      </c>
      <c r="C5" s="22" t="s">
        <v>30</v>
      </c>
      <c r="D5" s="21" t="s">
        <v>27</v>
      </c>
    </row>
    <row r="6" spans="1:19" x14ac:dyDescent="0.35">
      <c r="A6">
        <v>1</v>
      </c>
      <c r="B6" s="10">
        <f>Dateneingabe!D9/100</f>
        <v>0.12</v>
      </c>
      <c r="C6" s="10">
        <f>Dateneingabe!$J$27*B6</f>
        <v>1837.5</v>
      </c>
      <c r="D6" s="10">
        <f>Dateneingabe!$D$19-C6</f>
        <v>98162.5</v>
      </c>
      <c r="E6" s="10"/>
      <c r="F6" s="10"/>
      <c r="G6" s="10"/>
      <c r="H6" s="10"/>
      <c r="I6" s="10"/>
      <c r="J6" s="4"/>
      <c r="K6" s="10"/>
      <c r="L6" s="10"/>
      <c r="M6" s="4"/>
      <c r="N6" s="10"/>
      <c r="O6" s="10"/>
      <c r="P6" s="4"/>
      <c r="Q6" s="10"/>
      <c r="R6" s="10"/>
      <c r="S6" s="4"/>
    </row>
    <row r="7" spans="1:19" x14ac:dyDescent="0.35">
      <c r="A7">
        <v>2</v>
      </c>
      <c r="B7" s="10">
        <f>B6+(B6*Dateneingabe!$D$10/100)</f>
        <v>0.12479999999999999</v>
      </c>
      <c r="C7" s="10">
        <f>Dateneingabe!$J$27*B7</f>
        <v>1911</v>
      </c>
      <c r="D7" s="10">
        <f>D6-C7</f>
        <v>96251.5</v>
      </c>
      <c r="E7" s="10"/>
      <c r="F7" s="10"/>
      <c r="G7" s="10"/>
      <c r="H7" s="10"/>
      <c r="I7" s="10"/>
      <c r="J7" s="4"/>
      <c r="K7" s="10"/>
      <c r="L7" s="10"/>
      <c r="M7" s="4"/>
      <c r="N7" s="10"/>
      <c r="O7" s="10"/>
      <c r="P7" s="4"/>
      <c r="Q7" s="10"/>
      <c r="R7" s="10"/>
      <c r="S7" s="4"/>
    </row>
    <row r="8" spans="1:19" x14ac:dyDescent="0.35">
      <c r="A8">
        <v>3</v>
      </c>
      <c r="B8" s="10">
        <f>B7+(B7*Dateneingabe!$D$10/100)</f>
        <v>0.12979199999999999</v>
      </c>
      <c r="C8" s="10">
        <f>Dateneingabe!$J$27*B8</f>
        <v>1987.4399999999998</v>
      </c>
      <c r="D8" s="10">
        <f t="shared" ref="D8:D35" si="0">D7-C8</f>
        <v>94264.06</v>
      </c>
      <c r="E8" s="10"/>
      <c r="F8" s="10"/>
      <c r="G8" s="10"/>
      <c r="H8" s="10"/>
      <c r="I8" s="10"/>
      <c r="J8" s="4"/>
      <c r="K8" s="10"/>
      <c r="L8" s="10"/>
      <c r="M8" s="4"/>
      <c r="N8" s="10"/>
      <c r="O8" s="10"/>
      <c r="P8" s="4"/>
      <c r="Q8" s="10"/>
      <c r="R8" s="10"/>
      <c r="S8" s="4"/>
    </row>
    <row r="9" spans="1:19" x14ac:dyDescent="0.35">
      <c r="A9">
        <v>4</v>
      </c>
      <c r="B9" s="10">
        <f>B8+(B8*Dateneingabe!$D$10/100)</f>
        <v>0.13498367999999999</v>
      </c>
      <c r="C9" s="10">
        <f>Dateneingabe!$J$27*B9</f>
        <v>2066.9375999999997</v>
      </c>
      <c r="D9" s="10">
        <f t="shared" si="0"/>
        <v>92197.122399999993</v>
      </c>
      <c r="E9" s="10"/>
      <c r="F9" s="10"/>
      <c r="G9" s="10"/>
      <c r="H9" s="10"/>
      <c r="I9" s="10"/>
      <c r="J9" s="4"/>
      <c r="K9" s="10"/>
      <c r="L9" s="10"/>
      <c r="M9" s="4"/>
      <c r="N9" s="10"/>
      <c r="O9" s="10"/>
      <c r="P9" s="4"/>
      <c r="Q9" s="10"/>
      <c r="R9" s="10"/>
      <c r="S9" s="4"/>
    </row>
    <row r="10" spans="1:19" x14ac:dyDescent="0.35">
      <c r="A10">
        <v>5</v>
      </c>
      <c r="B10" s="10">
        <f>B9+(B9*Dateneingabe!$D$10/100)</f>
        <v>0.14038302719999998</v>
      </c>
      <c r="C10" s="10">
        <f>Dateneingabe!$J$27*B10</f>
        <v>2149.6151039999995</v>
      </c>
      <c r="D10" s="10">
        <f t="shared" si="0"/>
        <v>90047.507295999996</v>
      </c>
      <c r="E10" s="10"/>
      <c r="F10" s="10"/>
      <c r="G10" s="10"/>
      <c r="H10" s="10"/>
      <c r="I10" s="10"/>
      <c r="J10" s="4"/>
      <c r="K10" s="10"/>
      <c r="L10" s="10"/>
      <c r="M10" s="4"/>
      <c r="N10" s="10"/>
      <c r="O10" s="10"/>
      <c r="P10" s="4"/>
      <c r="Q10" s="10"/>
      <c r="R10" s="10"/>
      <c r="S10" s="4"/>
    </row>
    <row r="11" spans="1:19" x14ac:dyDescent="0.35">
      <c r="A11">
        <v>6</v>
      </c>
      <c r="B11" s="10">
        <f>B10+(B10*Dateneingabe!$D$10/100)</f>
        <v>0.14599834828799998</v>
      </c>
      <c r="C11" s="10">
        <f>Dateneingabe!$J$27*B11</f>
        <v>2235.5997081599999</v>
      </c>
      <c r="D11" s="10">
        <f t="shared" si="0"/>
        <v>87811.907587839989</v>
      </c>
      <c r="E11" s="10"/>
      <c r="F11" s="10"/>
      <c r="G11" s="10"/>
      <c r="H11" s="10"/>
      <c r="I11" s="10"/>
      <c r="J11" s="4"/>
      <c r="K11" s="10"/>
      <c r="L11" s="10"/>
      <c r="M11" s="4"/>
      <c r="N11" s="10"/>
      <c r="O11" s="10"/>
      <c r="P11" s="4"/>
      <c r="Q11" s="10"/>
      <c r="R11" s="10"/>
      <c r="S11" s="4"/>
    </row>
    <row r="12" spans="1:19" x14ac:dyDescent="0.35">
      <c r="A12">
        <v>7</v>
      </c>
      <c r="B12" s="10">
        <f>B11+(B11*Dateneingabe!$D$10/100)</f>
        <v>0.15183828221951998</v>
      </c>
      <c r="C12" s="10">
        <f>Dateneingabe!$J$27*B12</f>
        <v>2325.0236964863998</v>
      </c>
      <c r="D12" s="10">
        <f t="shared" si="0"/>
        <v>85486.883891353587</v>
      </c>
      <c r="E12" s="10"/>
      <c r="F12" s="10"/>
      <c r="G12" s="10"/>
      <c r="H12" s="10"/>
      <c r="I12" s="10"/>
      <c r="J12" s="4"/>
      <c r="K12" s="10"/>
      <c r="L12" s="10"/>
      <c r="M12" s="4"/>
      <c r="N12" s="10"/>
      <c r="O12" s="10"/>
      <c r="P12" s="4"/>
      <c r="Q12" s="10"/>
      <c r="R12" s="10"/>
      <c r="S12" s="4"/>
    </row>
    <row r="13" spans="1:19" x14ac:dyDescent="0.35">
      <c r="A13">
        <v>8</v>
      </c>
      <c r="B13" s="10">
        <f>B12+(B12*Dateneingabe!$D$10/100)</f>
        <v>0.15791181350830077</v>
      </c>
      <c r="C13" s="10">
        <f>Dateneingabe!$J$27*B13</f>
        <v>2418.0246443458554</v>
      </c>
      <c r="D13" s="10">
        <f t="shared" si="0"/>
        <v>83068.859247007727</v>
      </c>
      <c r="E13" s="10"/>
      <c r="F13" s="10"/>
      <c r="G13" s="10"/>
      <c r="H13" s="10"/>
      <c r="I13" s="10"/>
      <c r="J13" s="4"/>
      <c r="K13" s="10"/>
      <c r="L13" s="10"/>
      <c r="M13" s="4"/>
      <c r="N13" s="10"/>
      <c r="O13" s="10"/>
      <c r="P13" s="4"/>
      <c r="Q13" s="10"/>
      <c r="R13" s="10"/>
      <c r="S13" s="4"/>
    </row>
    <row r="14" spans="1:19" x14ac:dyDescent="0.35">
      <c r="A14">
        <v>9</v>
      </c>
      <c r="B14" s="10">
        <f>B13+(B13*Dateneingabe!$D$10/100)</f>
        <v>0.16422828604863279</v>
      </c>
      <c r="C14" s="10">
        <f>Dateneingabe!$J$27*B14</f>
        <v>2514.7456301196898</v>
      </c>
      <c r="D14" s="10">
        <f t="shared" si="0"/>
        <v>80554.113616888033</v>
      </c>
      <c r="E14" s="10"/>
      <c r="F14" s="10"/>
      <c r="G14" s="10"/>
      <c r="H14" s="10"/>
      <c r="I14" s="10"/>
      <c r="J14" s="4"/>
      <c r="K14" s="10"/>
      <c r="L14" s="10"/>
      <c r="M14" s="4"/>
      <c r="N14" s="10"/>
      <c r="O14" s="10"/>
      <c r="P14" s="4"/>
      <c r="Q14" s="10"/>
      <c r="R14" s="10"/>
      <c r="S14" s="4"/>
    </row>
    <row r="15" spans="1:19" x14ac:dyDescent="0.35">
      <c r="A15">
        <v>10</v>
      </c>
      <c r="B15" s="10">
        <f>B14+(B14*Dateneingabe!$D$10/100)</f>
        <v>0.17079741749057811</v>
      </c>
      <c r="C15" s="10">
        <f>Dateneingabe!$J$27*B15</f>
        <v>2615.3354553244772</v>
      </c>
      <c r="D15" s="10">
        <f t="shared" si="0"/>
        <v>77938.778161563561</v>
      </c>
      <c r="E15" s="10"/>
      <c r="F15" s="10"/>
      <c r="G15" s="10"/>
      <c r="H15" s="10"/>
      <c r="I15" s="10"/>
      <c r="J15" s="4"/>
      <c r="K15" s="10"/>
      <c r="L15" s="10"/>
      <c r="M15" s="4"/>
      <c r="N15" s="10"/>
      <c r="O15" s="10"/>
      <c r="P15" s="4"/>
      <c r="Q15" s="10"/>
      <c r="R15" s="10"/>
      <c r="S15" s="4"/>
    </row>
    <row r="16" spans="1:19" x14ac:dyDescent="0.35">
      <c r="A16">
        <v>11</v>
      </c>
      <c r="B16" s="10">
        <f>B15+(B15*Dateneingabe!$D$10/100)</f>
        <v>0.17762931419020123</v>
      </c>
      <c r="C16" s="10">
        <f>Dateneingabe!$J$27*B16</f>
        <v>2719.9488735374562</v>
      </c>
      <c r="D16" s="10">
        <f t="shared" si="0"/>
        <v>75218.8292880261</v>
      </c>
      <c r="E16" s="10"/>
      <c r="F16" s="10"/>
      <c r="G16" s="10"/>
      <c r="H16" s="10"/>
      <c r="I16" s="10"/>
      <c r="J16" s="4"/>
      <c r="K16" s="10"/>
      <c r="L16" s="10"/>
      <c r="M16" s="4"/>
      <c r="N16" s="10"/>
      <c r="O16" s="10"/>
      <c r="P16" s="4"/>
      <c r="Q16" s="10"/>
      <c r="R16" s="10"/>
      <c r="S16" s="4"/>
    </row>
    <row r="17" spans="1:19" x14ac:dyDescent="0.35">
      <c r="A17">
        <v>12</v>
      </c>
      <c r="B17" s="10">
        <f>B16+(B16*Dateneingabe!$D$10/100)</f>
        <v>0.18473448675780926</v>
      </c>
      <c r="C17" s="10">
        <f>Dateneingabe!$J$27*B17</f>
        <v>2828.7468284789543</v>
      </c>
      <c r="D17" s="10">
        <f t="shared" si="0"/>
        <v>72390.082459547149</v>
      </c>
      <c r="E17" s="10"/>
      <c r="F17" s="10"/>
      <c r="G17" s="10"/>
      <c r="H17" s="10"/>
      <c r="I17" s="10"/>
      <c r="J17" s="4"/>
      <c r="K17" s="10"/>
      <c r="L17" s="10"/>
      <c r="M17" s="4"/>
      <c r="N17" s="10"/>
      <c r="O17" s="10"/>
      <c r="P17" s="4"/>
      <c r="Q17" s="10"/>
      <c r="R17" s="10"/>
      <c r="S17" s="4"/>
    </row>
    <row r="18" spans="1:19" x14ac:dyDescent="0.35">
      <c r="A18">
        <v>13</v>
      </c>
      <c r="B18" s="10">
        <f>B17+(B17*Dateneingabe!$D$10/100)</f>
        <v>0.19212386622812164</v>
      </c>
      <c r="C18" s="10">
        <f>Dateneingabe!$J$27*B18</f>
        <v>2941.8967016181127</v>
      </c>
      <c r="D18" s="10">
        <f t="shared" si="0"/>
        <v>69448.185757929037</v>
      </c>
      <c r="E18" s="10"/>
      <c r="F18" s="10"/>
      <c r="G18" s="10"/>
      <c r="H18" s="10"/>
      <c r="I18" s="10"/>
      <c r="J18" s="4"/>
      <c r="K18" s="10"/>
      <c r="L18" s="10"/>
      <c r="M18" s="4"/>
      <c r="N18" s="10"/>
      <c r="O18" s="10"/>
      <c r="P18" s="4"/>
      <c r="Q18" s="10"/>
      <c r="R18" s="10"/>
      <c r="S18" s="4"/>
    </row>
    <row r="19" spans="1:19" x14ac:dyDescent="0.35">
      <c r="A19">
        <v>14</v>
      </c>
      <c r="B19" s="10">
        <f>B18+(B18*Dateneingabe!$D$10/100)</f>
        <v>0.1998088208772465</v>
      </c>
      <c r="C19" s="10">
        <f>Dateneingabe!$J$27*B19</f>
        <v>3059.5725696828372</v>
      </c>
      <c r="D19" s="10">
        <f t="shared" si="0"/>
        <v>66388.613188246207</v>
      </c>
      <c r="E19" s="10"/>
      <c r="F19" s="10"/>
      <c r="G19" s="10"/>
      <c r="H19" s="10"/>
      <c r="I19" s="10"/>
      <c r="J19" s="4"/>
      <c r="K19" s="10"/>
      <c r="L19" s="10"/>
      <c r="M19" s="4"/>
      <c r="N19" s="10"/>
      <c r="O19" s="10"/>
      <c r="P19" s="4"/>
      <c r="Q19" s="10"/>
      <c r="R19" s="10"/>
      <c r="S19" s="4"/>
    </row>
    <row r="20" spans="1:19" x14ac:dyDescent="0.35">
      <c r="A20">
        <v>15</v>
      </c>
      <c r="B20" s="10">
        <f>B19+(B19*Dateneingabe!$D$10/100)</f>
        <v>0.20780117371233636</v>
      </c>
      <c r="C20" s="10">
        <f>Dateneingabe!$J$27*B20</f>
        <v>3181.9554724701507</v>
      </c>
      <c r="D20" s="10">
        <f t="shared" si="0"/>
        <v>63206.657715776055</v>
      </c>
      <c r="E20" s="10"/>
      <c r="F20" s="10"/>
      <c r="G20" s="10"/>
      <c r="H20" s="10"/>
      <c r="I20" s="10"/>
      <c r="J20" s="4"/>
      <c r="K20" s="10"/>
      <c r="L20" s="10"/>
      <c r="M20" s="4"/>
      <c r="N20" s="10"/>
      <c r="O20" s="10"/>
      <c r="P20" s="4"/>
      <c r="Q20" s="10"/>
      <c r="R20" s="10"/>
      <c r="S20" s="4"/>
    </row>
    <row r="21" spans="1:19" x14ac:dyDescent="0.35">
      <c r="A21">
        <v>16</v>
      </c>
      <c r="B21" s="10">
        <f>B20+(B20*Dateneingabe!$D$10/100)</f>
        <v>0.21611322066082983</v>
      </c>
      <c r="C21" s="10">
        <f>Dateneingabe!$J$27*B21</f>
        <v>3309.2336913689569</v>
      </c>
      <c r="D21" s="10">
        <f t="shared" si="0"/>
        <v>59897.424024407097</v>
      </c>
      <c r="E21" s="10"/>
      <c r="F21" s="10"/>
      <c r="G21" s="10"/>
      <c r="H21" s="10"/>
      <c r="I21" s="10"/>
      <c r="J21" s="4"/>
      <c r="K21" s="10"/>
      <c r="L21" s="10"/>
      <c r="M21" s="4"/>
      <c r="N21" s="10"/>
      <c r="O21" s="10"/>
      <c r="P21" s="4"/>
      <c r="Q21" s="10"/>
      <c r="R21" s="10"/>
      <c r="S21" s="4"/>
    </row>
    <row r="22" spans="1:19" x14ac:dyDescent="0.35">
      <c r="A22">
        <v>17</v>
      </c>
      <c r="B22" s="10">
        <f>B21+(B21*Dateneingabe!$D$10/100)</f>
        <v>0.22475774948726301</v>
      </c>
      <c r="C22" s="10">
        <f>Dateneingabe!$J$27*B22</f>
        <v>3441.6030390237147</v>
      </c>
      <c r="D22" s="10">
        <f t="shared" si="0"/>
        <v>56455.820985383383</v>
      </c>
      <c r="E22" s="10"/>
      <c r="F22" s="10"/>
      <c r="G22" s="10"/>
      <c r="H22" s="10"/>
      <c r="I22" s="10"/>
      <c r="J22" s="4"/>
      <c r="K22" s="10"/>
      <c r="L22" s="10"/>
      <c r="M22" s="4"/>
      <c r="N22" s="10"/>
      <c r="O22" s="10"/>
      <c r="P22" s="4"/>
      <c r="Q22" s="10"/>
      <c r="R22" s="10"/>
      <c r="S22" s="4"/>
    </row>
    <row r="23" spans="1:19" x14ac:dyDescent="0.35">
      <c r="A23">
        <v>18</v>
      </c>
      <c r="B23" s="10">
        <f>B22+(B22*Dateneingabe!$D$10/100)</f>
        <v>0.23374805946675353</v>
      </c>
      <c r="C23" s="10">
        <f>Dateneingabe!$J$27*B23</f>
        <v>3579.2671605846635</v>
      </c>
      <c r="D23" s="10">
        <f t="shared" si="0"/>
        <v>52876.553824798721</v>
      </c>
      <c r="E23" s="10"/>
      <c r="F23" s="10"/>
      <c r="G23" s="10"/>
      <c r="H23" s="10"/>
      <c r="I23" s="10"/>
      <c r="J23" s="4"/>
      <c r="K23" s="10"/>
      <c r="L23" s="10"/>
      <c r="M23" s="4"/>
      <c r="N23" s="10"/>
      <c r="O23" s="10"/>
      <c r="P23" s="4"/>
      <c r="Q23" s="10"/>
      <c r="R23" s="10"/>
      <c r="S23" s="4"/>
    </row>
    <row r="24" spans="1:19" x14ac:dyDescent="0.35">
      <c r="A24">
        <v>19</v>
      </c>
      <c r="B24" s="10">
        <f>B23+(B23*Dateneingabe!$D$10/100)</f>
        <v>0.24309798184542367</v>
      </c>
      <c r="C24" s="10">
        <f>Dateneingabe!$J$27*B24</f>
        <v>3722.4378470080501</v>
      </c>
      <c r="D24" s="10">
        <f t="shared" si="0"/>
        <v>49154.115977790672</v>
      </c>
      <c r="E24" s="10"/>
      <c r="F24" s="10"/>
      <c r="G24" s="10"/>
      <c r="H24" s="10"/>
      <c r="I24" s="10"/>
      <c r="J24" s="4"/>
      <c r="K24" s="10"/>
      <c r="L24" s="10"/>
      <c r="M24" s="4"/>
      <c r="N24" s="10"/>
      <c r="O24" s="10"/>
      <c r="P24" s="4"/>
      <c r="Q24" s="10"/>
      <c r="R24" s="10"/>
      <c r="S24" s="4"/>
    </row>
    <row r="25" spans="1:19" x14ac:dyDescent="0.35">
      <c r="A25">
        <v>20</v>
      </c>
      <c r="B25" s="10">
        <f>B24+(B24*Dateneingabe!$D$10/100)</f>
        <v>0.25282190111924063</v>
      </c>
      <c r="C25" s="10">
        <f>Dateneingabe!$J$27*B25</f>
        <v>3871.3353608883722</v>
      </c>
      <c r="D25" s="10">
        <f t="shared" si="0"/>
        <v>45282.780616902302</v>
      </c>
      <c r="E25" s="10"/>
      <c r="F25" s="10"/>
      <c r="G25" s="10"/>
      <c r="H25" s="10"/>
      <c r="I25" s="10"/>
      <c r="J25" s="4"/>
      <c r="K25" s="10"/>
      <c r="L25" s="10"/>
      <c r="M25" s="4"/>
      <c r="N25" s="10"/>
      <c r="O25" s="10"/>
      <c r="P25" s="4"/>
      <c r="Q25" s="10"/>
      <c r="R25" s="10"/>
      <c r="S25" s="4"/>
    </row>
    <row r="26" spans="1:19" x14ac:dyDescent="0.35">
      <c r="A26">
        <v>21</v>
      </c>
      <c r="B26" s="10">
        <f>B25+(B25*Dateneingabe!$D$10/100)</f>
        <v>0.26293477716401026</v>
      </c>
      <c r="C26" s="10">
        <f>Dateneingabe!$J$27*B26</f>
        <v>4026.1887753239071</v>
      </c>
      <c r="D26" s="10">
        <f t="shared" si="0"/>
        <v>41256.591841578396</v>
      </c>
      <c r="E26" s="10"/>
      <c r="F26" s="10"/>
      <c r="G26" s="10"/>
      <c r="H26" s="10"/>
      <c r="I26" s="10"/>
      <c r="J26" s="4"/>
      <c r="K26" s="10"/>
      <c r="L26" s="10"/>
      <c r="M26" s="4"/>
      <c r="N26" s="10"/>
      <c r="O26" s="10"/>
      <c r="P26" s="4"/>
      <c r="Q26" s="10"/>
      <c r="R26" s="10"/>
      <c r="S26" s="4"/>
    </row>
    <row r="27" spans="1:19" x14ac:dyDescent="0.35">
      <c r="A27">
        <v>22</v>
      </c>
      <c r="B27" s="10">
        <f>B26+(B26*Dateneingabe!$D$10/100)</f>
        <v>0.27345216825057067</v>
      </c>
      <c r="C27" s="10">
        <f>Dateneingabe!$J$27*B27</f>
        <v>4187.2363263368634</v>
      </c>
      <c r="D27" s="10">
        <f t="shared" si="0"/>
        <v>37069.355515241536</v>
      </c>
      <c r="E27" s="10"/>
      <c r="F27" s="10"/>
      <c r="G27" s="10"/>
      <c r="H27" s="10"/>
      <c r="I27" s="10"/>
      <c r="J27" s="4"/>
      <c r="K27" s="10"/>
      <c r="L27" s="10"/>
      <c r="M27" s="4"/>
      <c r="N27" s="10"/>
      <c r="O27" s="10"/>
      <c r="P27" s="4"/>
      <c r="Q27" s="10"/>
      <c r="R27" s="10"/>
      <c r="S27" s="4"/>
    </row>
    <row r="28" spans="1:19" x14ac:dyDescent="0.35">
      <c r="A28">
        <v>23</v>
      </c>
      <c r="B28" s="10">
        <f>B27+(B27*Dateneingabe!$D$10/100)</f>
        <v>0.2843902549805935</v>
      </c>
      <c r="C28" s="10">
        <f>Dateneingabe!$J$27*B28</f>
        <v>4354.7257793903382</v>
      </c>
      <c r="D28" s="10">
        <f t="shared" si="0"/>
        <v>32714.629735851198</v>
      </c>
      <c r="E28" s="10"/>
      <c r="F28" s="10"/>
      <c r="G28" s="10"/>
      <c r="H28" s="10"/>
      <c r="I28" s="10"/>
      <c r="J28" s="4"/>
      <c r="K28" s="10"/>
      <c r="L28" s="10"/>
      <c r="M28" s="4"/>
      <c r="N28" s="10"/>
      <c r="O28" s="10"/>
      <c r="P28" s="4"/>
      <c r="Q28" s="10"/>
      <c r="R28" s="10"/>
      <c r="S28" s="4"/>
    </row>
    <row r="29" spans="1:19" x14ac:dyDescent="0.35">
      <c r="A29">
        <v>24</v>
      </c>
      <c r="B29" s="10">
        <f>B28+(B28*Dateneingabe!$D$10/100)</f>
        <v>0.29576586517981723</v>
      </c>
      <c r="C29" s="10">
        <f>Dateneingabe!$J$27*B29</f>
        <v>4528.9148105659515</v>
      </c>
      <c r="D29" s="10">
        <f t="shared" si="0"/>
        <v>28185.714925285247</v>
      </c>
      <c r="E29" s="10"/>
      <c r="F29" s="10"/>
      <c r="G29" s="10"/>
      <c r="H29" s="10"/>
      <c r="I29" s="10"/>
      <c r="J29" s="4"/>
      <c r="K29" s="10"/>
      <c r="L29" s="10"/>
      <c r="M29" s="4"/>
      <c r="N29" s="10"/>
      <c r="O29" s="10"/>
      <c r="P29" s="4"/>
      <c r="Q29" s="10"/>
      <c r="R29" s="10"/>
      <c r="S29" s="4"/>
    </row>
    <row r="30" spans="1:19" x14ac:dyDescent="0.35">
      <c r="A30">
        <v>25</v>
      </c>
      <c r="B30" s="10">
        <f>B29+(B29*Dateneingabe!$D$10/100)</f>
        <v>0.30759649978700992</v>
      </c>
      <c r="C30" s="10">
        <f>Dateneingabe!$J$27*B30</f>
        <v>4710.0714029885894</v>
      </c>
      <c r="D30" s="10">
        <f t="shared" si="0"/>
        <v>23475.643522296657</v>
      </c>
      <c r="E30" s="10"/>
      <c r="F30" s="10"/>
      <c r="G30" s="10"/>
      <c r="H30" s="10"/>
      <c r="I30" s="10"/>
      <c r="J30" s="4"/>
      <c r="K30" s="10"/>
      <c r="L30" s="10"/>
      <c r="M30" s="4"/>
      <c r="N30" s="10"/>
      <c r="O30" s="10"/>
      <c r="P30" s="4"/>
      <c r="Q30" s="10"/>
      <c r="R30" s="10"/>
      <c r="S30" s="4"/>
    </row>
    <row r="31" spans="1:19" x14ac:dyDescent="0.35">
      <c r="A31">
        <v>26</v>
      </c>
      <c r="B31" s="10">
        <f>B30+(B30*Dateneingabe!$D$10/100)</f>
        <v>0.3199003597784903</v>
      </c>
      <c r="C31" s="10">
        <f>Dateneingabe!$J$27*B31</f>
        <v>4898.4742591081331</v>
      </c>
      <c r="D31" s="10">
        <f t="shared" si="0"/>
        <v>18577.169263188523</v>
      </c>
      <c r="E31" s="10"/>
      <c r="F31" s="10"/>
      <c r="G31" s="10"/>
      <c r="H31" s="10"/>
      <c r="I31" s="10"/>
      <c r="J31" s="4"/>
      <c r="K31" s="10"/>
      <c r="L31" s="10"/>
      <c r="M31" s="4"/>
      <c r="N31" s="10"/>
      <c r="O31" s="10"/>
      <c r="P31" s="4"/>
      <c r="Q31" s="10"/>
      <c r="R31" s="10"/>
      <c r="S31" s="4"/>
    </row>
    <row r="32" spans="1:19" x14ac:dyDescent="0.35">
      <c r="A32">
        <v>27</v>
      </c>
      <c r="B32" s="10">
        <f>B31+(B31*Dateneingabe!$D$10/100)</f>
        <v>0.33269637416962988</v>
      </c>
      <c r="C32" s="10">
        <f>Dateneingabe!$J$27*B32</f>
        <v>5094.4132294724577</v>
      </c>
      <c r="D32" s="10">
        <f t="shared" si="0"/>
        <v>13482.756033716065</v>
      </c>
      <c r="E32" s="10"/>
      <c r="F32" s="10"/>
      <c r="G32" s="10"/>
      <c r="H32" s="10"/>
      <c r="I32" s="10"/>
      <c r="J32" s="4"/>
      <c r="K32" s="10"/>
      <c r="L32" s="10"/>
      <c r="M32" s="4"/>
      <c r="N32" s="10"/>
      <c r="O32" s="10"/>
      <c r="P32" s="4"/>
      <c r="Q32" s="10"/>
      <c r="R32" s="10"/>
      <c r="S32" s="4"/>
    </row>
    <row r="33" spans="1:19" x14ac:dyDescent="0.35">
      <c r="A33">
        <v>28</v>
      </c>
      <c r="B33" s="10">
        <f>B32+(B32*Dateneingabe!$D$10/100)</f>
        <v>0.3460042291364151</v>
      </c>
      <c r="C33" s="10">
        <f>Dateneingabe!$J$27*B33</f>
        <v>5298.189758651356</v>
      </c>
      <c r="D33" s="10">
        <f t="shared" si="0"/>
        <v>8184.5662750647089</v>
      </c>
      <c r="E33" s="10"/>
      <c r="F33" s="10"/>
      <c r="G33" s="10"/>
      <c r="H33" s="10"/>
      <c r="I33" s="10"/>
      <c r="J33" s="4"/>
      <c r="K33" s="10"/>
      <c r="L33" s="10"/>
      <c r="M33" s="4"/>
      <c r="N33" s="10"/>
      <c r="O33" s="10"/>
      <c r="P33" s="4"/>
      <c r="Q33" s="10"/>
      <c r="R33" s="10"/>
      <c r="S33" s="4"/>
    </row>
    <row r="34" spans="1:19" x14ac:dyDescent="0.35">
      <c r="A34">
        <v>29</v>
      </c>
      <c r="B34" s="10">
        <f>B33+(B33*Dateneingabe!$D$10/100)</f>
        <v>0.3598443983018717</v>
      </c>
      <c r="C34" s="10">
        <f>Dateneingabe!$J$27*B34</f>
        <v>5510.1173489974108</v>
      </c>
      <c r="D34" s="10">
        <f t="shared" si="0"/>
        <v>2674.4489260672981</v>
      </c>
      <c r="E34" s="10"/>
      <c r="F34" s="10"/>
      <c r="G34" s="10"/>
      <c r="H34" s="10"/>
      <c r="I34" s="10"/>
      <c r="J34" s="4"/>
      <c r="K34" s="10"/>
      <c r="L34" s="10"/>
      <c r="M34" s="4"/>
      <c r="N34" s="10"/>
      <c r="O34" s="10"/>
      <c r="P34" s="4"/>
      <c r="Q34" s="10"/>
      <c r="R34" s="10"/>
      <c r="S34" s="4"/>
    </row>
    <row r="35" spans="1:19" x14ac:dyDescent="0.35">
      <c r="A35">
        <v>30</v>
      </c>
      <c r="B35" s="10">
        <f>B34+(B34*Dateneingabe!$D$10/100)</f>
        <v>0.37423817423394656</v>
      </c>
      <c r="C35" s="10">
        <f>Dateneingabe!$J$27*B35</f>
        <v>5730.5220429573064</v>
      </c>
      <c r="D35" s="10">
        <f t="shared" si="0"/>
        <v>-3056.0731168900084</v>
      </c>
      <c r="E35" s="10"/>
      <c r="F35" s="10"/>
      <c r="G35" s="10"/>
      <c r="H35" s="10"/>
      <c r="I35" s="10"/>
      <c r="J35" s="4"/>
      <c r="K35" s="10"/>
      <c r="L35" s="10"/>
      <c r="M35" s="4"/>
      <c r="N35" s="10"/>
      <c r="O35" s="10"/>
      <c r="P35" s="4"/>
      <c r="Q35" s="10"/>
      <c r="R35" s="10"/>
      <c r="S35" s="4"/>
    </row>
    <row r="36" spans="1:19" x14ac:dyDescent="0.35">
      <c r="Q36" s="10"/>
    </row>
  </sheetData>
  <conditionalFormatting sqref="D6:D35">
    <cfRule type="cellIs" dxfId="1" priority="1" operator="lessThan">
      <formula>0</formula>
    </cfRule>
    <cfRule type="expression" dxfId="0" priority="2">
      <formula>"&lt;0"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2023-02-15T07:28:03Z</dcterms:modified>
</cp:coreProperties>
</file>