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achwerk-Videos\Dateien\"/>
    </mc:Choice>
  </mc:AlternateContent>
  <bookViews>
    <workbookView xWindow="0" yWindow="0" windowWidth="38400" windowHeight="17850"/>
  </bookViews>
  <sheets>
    <sheet name="Dateneingabe" sheetId="1" r:id="rId1"/>
    <sheet name="Verteilu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J32" i="1"/>
  <c r="D44" i="1" l="1"/>
  <c r="J31" i="1" s="1"/>
  <c r="D57" i="1"/>
  <c r="J34" i="1" s="1"/>
  <c r="D51" i="1"/>
  <c r="J33" i="1" s="1"/>
  <c r="J13" i="1"/>
  <c r="D11" i="1" s="1"/>
  <c r="J26" i="1" s="1"/>
  <c r="J17" i="1" l="1"/>
  <c r="D37" i="1" s="1"/>
  <c r="J30" i="1" s="1"/>
  <c r="J16" i="1"/>
  <c r="D17" i="1" s="1"/>
  <c r="J27" i="1" s="1"/>
  <c r="J15" i="1"/>
  <c r="J14" i="1"/>
  <c r="D23" i="1" s="1"/>
  <c r="J28" i="1" s="1"/>
  <c r="D30" i="1" l="1"/>
  <c r="J29" i="1" s="1"/>
</calcChain>
</file>

<file path=xl/comments1.xml><?xml version="1.0" encoding="utf-8"?>
<comments xmlns="http://schemas.openxmlformats.org/spreadsheetml/2006/main">
  <authors>
    <author>Maik Hanau</author>
  </authors>
  <commentList>
    <comment ref="J9" authorId="0" shapeId="0">
      <text>
        <r>
          <rPr>
            <b/>
            <sz val="9"/>
            <color indexed="81"/>
            <rFont val="Segoe UI"/>
            <charset val="1"/>
          </rPr>
          <t xml:space="preserve">Der Fachwerker
</t>
        </r>
        <r>
          <rPr>
            <sz val="9"/>
            <color indexed="81"/>
            <rFont val="Segoe UI"/>
            <family val="2"/>
          </rPr>
          <t>Hier wird der Jahres-Heizwärmebedarf des Hauses eingetragen</t>
        </r>
      </text>
    </comment>
    <comment ref="J12" authorId="0" shapeId="0">
      <text>
        <r>
          <rPr>
            <b/>
            <sz val="9"/>
            <color indexed="81"/>
            <rFont val="Segoe UI"/>
            <family val="2"/>
          </rPr>
          <t xml:space="preserve">Der Fachwerker
</t>
        </r>
        <r>
          <rPr>
            <sz val="9"/>
            <color indexed="81"/>
            <rFont val="Segoe UI"/>
            <family val="2"/>
          </rPr>
          <t>Hier den Wirkungsgrad der Heizungsanlage für den Vergleich eintragen</t>
        </r>
      </text>
    </comment>
    <comment ref="J19" authorId="0" shapeId="0">
      <text>
        <r>
          <rPr>
            <b/>
            <sz val="9"/>
            <color indexed="81"/>
            <rFont val="Segoe UI"/>
            <family val="2"/>
          </rPr>
          <t xml:space="preserve">Der Fachwerker
</t>
        </r>
        <r>
          <rPr>
            <sz val="9"/>
            <color indexed="81"/>
            <rFont val="Segoe UI"/>
            <family val="2"/>
          </rPr>
          <t>Die Wartungs- und Betriebskosten für die Heizungsanlage</t>
        </r>
      </text>
    </comment>
  </commentList>
</comments>
</file>

<file path=xl/sharedStrings.xml><?xml version="1.0" encoding="utf-8"?>
<sst xmlns="http://schemas.openxmlformats.org/spreadsheetml/2006/main" count="115" uniqueCount="64">
  <si>
    <t>https://www.youtube.com/c/DerFachwerker</t>
  </si>
  <si>
    <t>EUR</t>
  </si>
  <si>
    <r>
      <t>Maik Hanau (</t>
    </r>
    <r>
      <rPr>
        <i/>
        <sz val="11"/>
        <color theme="1"/>
        <rFont val="Calibri"/>
        <family val="2"/>
        <scheme val="minor"/>
      </rPr>
      <t>Der Fachwerker</t>
    </r>
    <r>
      <rPr>
        <sz val="11"/>
        <color theme="1"/>
        <rFont val="Calibri"/>
        <family val="2"/>
        <scheme val="minor"/>
      </rPr>
      <t>)</t>
    </r>
  </si>
  <si>
    <t>https://www.der-fachwerker-saniert.de/tool_downloads</t>
  </si>
  <si>
    <t xml:space="preserve">Autor: </t>
  </si>
  <si>
    <t xml:space="preserve">Download: </t>
  </si>
  <si>
    <t xml:space="preserve">YouTube: </t>
  </si>
  <si>
    <t>%</t>
  </si>
  <si>
    <t>Cent/kWh</t>
  </si>
  <si>
    <t>EUR/Jahr</t>
  </si>
  <si>
    <t>kWh/Jahr</t>
  </si>
  <si>
    <t>Gasheizung</t>
  </si>
  <si>
    <t>Ölheizung</t>
  </si>
  <si>
    <t>Angaben zum Haus</t>
  </si>
  <si>
    <t>kWh pro Jahr</t>
  </si>
  <si>
    <t xml:space="preserve">Wärmebedarf: </t>
  </si>
  <si>
    <t xml:space="preserve">Gaspreis: </t>
  </si>
  <si>
    <t xml:space="preserve">Ölpreis: </t>
  </si>
  <si>
    <t xml:space="preserve">Strompreis: </t>
  </si>
  <si>
    <t xml:space="preserve">Wartungs-/Betriebskosten: </t>
  </si>
  <si>
    <t>JAZ</t>
  </si>
  <si>
    <t>Pelletheizung</t>
  </si>
  <si>
    <t xml:space="preserve">Pelletpreis: </t>
  </si>
  <si>
    <t xml:space="preserve">Grundpreis: </t>
  </si>
  <si>
    <t>EUR pro Jahr</t>
  </si>
  <si>
    <t>Angaben zur Heizung</t>
  </si>
  <si>
    <t>EUR/100l</t>
  </si>
  <si>
    <t xml:space="preserve">Gesamtkosten: </t>
  </si>
  <si>
    <t xml:space="preserve">Lieferung: </t>
  </si>
  <si>
    <t xml:space="preserve">Wirkungsgrad: </t>
  </si>
  <si>
    <t xml:space="preserve">Gesamtverbrauch Gas: </t>
  </si>
  <si>
    <t xml:space="preserve">entspricht Heizöl: </t>
  </si>
  <si>
    <t>Liter/Jahr</t>
  </si>
  <si>
    <t xml:space="preserve">entspricht Pellets: </t>
  </si>
  <si>
    <t>Tonnen/Jahr</t>
  </si>
  <si>
    <t>EUR/Tonne</t>
  </si>
  <si>
    <t>Lieferung/Einblaspauschale</t>
  </si>
  <si>
    <t>Wärmepumpe</t>
  </si>
  <si>
    <t>Berechnungstool zum Video "Heizkostenvergleich 2024/2025"</t>
  </si>
  <si>
    <t>Verteilung in Deutschland</t>
  </si>
  <si>
    <t>Gas</t>
  </si>
  <si>
    <t>Öl</t>
  </si>
  <si>
    <t>Fernwärme</t>
  </si>
  <si>
    <t>Pellets</t>
  </si>
  <si>
    <t>Strom-Direkt</t>
  </si>
  <si>
    <t>Sonstige</t>
  </si>
  <si>
    <t>EUR pro kW und Jahr</t>
  </si>
  <si>
    <t xml:space="preserve">Arbeitspreis: </t>
  </si>
  <si>
    <t xml:space="preserve">Anschlussleistung: </t>
  </si>
  <si>
    <t>kW</t>
  </si>
  <si>
    <t>Gesamtkosten Überblick</t>
  </si>
  <si>
    <t>Wärmepumpe JAZ 3</t>
  </si>
  <si>
    <t>Wärmepumpe JAZ 4</t>
  </si>
  <si>
    <t>Stromdirektheizung</t>
  </si>
  <si>
    <t>Gasheizung (Erdgas)</t>
  </si>
  <si>
    <t>Gasheizung (LPG)</t>
  </si>
  <si>
    <t>Cent/Liter</t>
  </si>
  <si>
    <t xml:space="preserve">entspricht LPG: </t>
  </si>
  <si>
    <t xml:space="preserve">Stromkosten: </t>
  </si>
  <si>
    <t>Hackschnitzelheizung</t>
  </si>
  <si>
    <t xml:space="preserve">Hackschnitzelpreis: </t>
  </si>
  <si>
    <t>Lieferung</t>
  </si>
  <si>
    <t>Hackschnitzel</t>
  </si>
  <si>
    <t xml:space="preserve">entspricht Hackschnitzel: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</si>
</sst>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Segoe UI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right"/>
    </xf>
    <xf numFmtId="1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Fill="1" applyAlignment="1">
      <alignment horizontal="right"/>
    </xf>
    <xf numFmtId="0" fontId="6" fillId="0" borderId="0" xfId="0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 sz="1800" b="1"/>
              <a:t>Heizkostenvergleich der wichtigsten Energieträger</a:t>
            </a:r>
            <a:r>
              <a:rPr lang="de-DE" sz="1800" b="1" baseline="0"/>
              <a:t> </a:t>
            </a:r>
            <a:r>
              <a:rPr lang="de-DE" sz="1800" b="1"/>
              <a:t>(in</a:t>
            </a:r>
            <a:r>
              <a:rPr lang="de-DE" sz="1800" b="1" baseline="0"/>
              <a:t> EUR pro Jahr)</a:t>
            </a:r>
            <a:endParaRPr lang="de-DE" sz="1800" b="1"/>
          </a:p>
        </c:rich>
      </c:tx>
      <c:layout>
        <c:manualLayout>
          <c:xMode val="edge"/>
          <c:yMode val="edge"/>
          <c:x val="0.20158016185476818"/>
          <c:y val="1.26607304404395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179105930026678"/>
          <c:y val="6.5920052613985397E-2"/>
          <c:w val="0.837164600839852"/>
          <c:h val="0.7152701965527873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Dateneingabe!$I$26:$I$34</c:f>
              <c:strCache>
                <c:ptCount val="9"/>
                <c:pt idx="0">
                  <c:v>Gasheizung</c:v>
                </c:pt>
                <c:pt idx="1">
                  <c:v>Gasheizung (LPG)</c:v>
                </c:pt>
                <c:pt idx="2">
                  <c:v>Ölheizung</c:v>
                </c:pt>
                <c:pt idx="3">
                  <c:v>Pelletheizung</c:v>
                </c:pt>
                <c:pt idx="4">
                  <c:v>Hackschnitzel</c:v>
                </c:pt>
                <c:pt idx="5">
                  <c:v>Wärmepumpe JAZ 4</c:v>
                </c:pt>
                <c:pt idx="6">
                  <c:v>Wärmepumpe JAZ 3</c:v>
                </c:pt>
                <c:pt idx="7">
                  <c:v>Fernwärme</c:v>
                </c:pt>
                <c:pt idx="8">
                  <c:v>Stromdirektheizung</c:v>
                </c:pt>
              </c:strCache>
            </c:strRef>
          </c:cat>
          <c:val>
            <c:numRef>
              <c:f>Dateneingabe!$J$26:$J$34</c:f>
              <c:numCache>
                <c:formatCode>0</c:formatCode>
                <c:ptCount val="9"/>
                <c:pt idx="0">
                  <c:v>2784.4444444444443</c:v>
                </c:pt>
                <c:pt idx="1">
                  <c:v>2633.5068960173567</c:v>
                </c:pt>
                <c:pt idx="2">
                  <c:v>2367.2222222222226</c:v>
                </c:pt>
                <c:pt idx="3">
                  <c:v>1423.7037037037037</c:v>
                </c:pt>
                <c:pt idx="4">
                  <c:v>1053.3333333333333</c:v>
                </c:pt>
                <c:pt idx="5">
                  <c:v>1350</c:v>
                </c:pt>
                <c:pt idx="6">
                  <c:v>1766.6666666666667</c:v>
                </c:pt>
                <c:pt idx="7">
                  <c:v>2975</c:v>
                </c:pt>
                <c:pt idx="8">
                  <c:v>5240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2-4B74-87EE-288CB1BB2B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342043247"/>
        <c:axId val="1342041583"/>
      </c:barChart>
      <c:catAx>
        <c:axId val="1342043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2041583"/>
        <c:crosses val="autoZero"/>
        <c:auto val="1"/>
        <c:lblAlgn val="ctr"/>
        <c:lblOffset val="100"/>
        <c:noMultiLvlLbl val="0"/>
      </c:catAx>
      <c:valAx>
        <c:axId val="134204158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600"/>
                  <a:t>Heizkosten pro Jahr [EUR]</a:t>
                </a:r>
              </a:p>
            </c:rich>
          </c:tx>
          <c:layout>
            <c:manualLayout>
              <c:xMode val="edge"/>
              <c:yMode val="edge"/>
              <c:x val="1.0407239587254613E-2"/>
              <c:y val="0.276966092282730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out"/>
        <c:minorTickMark val="cross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2043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Verteilung der Heizungstypen/Energieträger</a:t>
            </a:r>
            <a:r>
              <a:rPr lang="de-DE" sz="2000" baseline="0"/>
              <a:t> </a:t>
            </a:r>
            <a:r>
              <a:rPr lang="de-DE" sz="2000"/>
              <a:t>in Deutschland 2024</a:t>
            </a:r>
          </a:p>
        </c:rich>
      </c:tx>
      <c:layout>
        <c:manualLayout>
          <c:xMode val="edge"/>
          <c:yMode val="edge"/>
          <c:x val="0.18623996824810887"/>
          <c:y val="1.34470366842897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810-45FF-82F4-939A6F4DA1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810-45FF-82F4-939A6F4DA12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810-45FF-82F4-939A6F4DA12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810-45FF-82F4-939A6F4DA12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810-45FF-82F4-939A6F4DA12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810-45FF-82F4-939A6F4DA12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810-45FF-82F4-939A6F4DA125}"/>
              </c:ext>
            </c:extLst>
          </c:dPt>
          <c:dLbls>
            <c:dLbl>
              <c:idx val="0"/>
              <c:layout>
                <c:manualLayout>
                  <c:x val="-9.317322834645661E-2"/>
                  <c:y val="1.192833684920701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810-45FF-82F4-939A6F4DA125}"/>
                </c:ext>
              </c:extLst>
            </c:dLbl>
            <c:dLbl>
              <c:idx val="1"/>
              <c:layout>
                <c:manualLayout>
                  <c:x val="4.9563648293963251E-2"/>
                  <c:y val="-0.1079746323197060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810-45FF-82F4-939A6F4DA125}"/>
                </c:ext>
              </c:extLst>
            </c:dLbl>
            <c:dLbl>
              <c:idx val="2"/>
              <c:layout>
                <c:manualLayout>
                  <c:x val="7.4084083239595089E-2"/>
                  <c:y val="2.951695718885421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810-45FF-82F4-939A6F4DA125}"/>
                </c:ext>
              </c:extLst>
            </c:dLbl>
            <c:dLbl>
              <c:idx val="3"/>
              <c:layout>
                <c:manualLayout>
                  <c:x val="4.4577052868391448E-2"/>
                  <c:y val="7.561191065130724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810-45FF-82F4-939A6F4DA125}"/>
                </c:ext>
              </c:extLst>
            </c:dLbl>
            <c:dLbl>
              <c:idx val="4"/>
              <c:layout>
                <c:manualLayout>
                  <c:x val="3.0871807866518157E-2"/>
                  <c:y val="8.58720689956582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810-45FF-82F4-939A6F4DA125}"/>
                </c:ext>
              </c:extLst>
            </c:dLbl>
            <c:dLbl>
              <c:idx val="5"/>
              <c:layout>
                <c:manualLayout>
                  <c:x val="1.7696189241156221E-2"/>
                  <c:y val="7.472598926027444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810-45FF-82F4-939A6F4DA125}"/>
                </c:ext>
              </c:extLst>
            </c:dLbl>
            <c:dLbl>
              <c:idx val="6"/>
              <c:layout>
                <c:manualLayout>
                  <c:x val="1.3468749595867227E-2"/>
                  <c:y val="6.657633899415832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810-45FF-82F4-939A6F4DA12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Verteilung!$H$5:$H$11</c:f>
              <c:strCache>
                <c:ptCount val="7"/>
                <c:pt idx="0">
                  <c:v>Gas</c:v>
                </c:pt>
                <c:pt idx="1">
                  <c:v>Öl</c:v>
                </c:pt>
                <c:pt idx="2">
                  <c:v>Fernwärme</c:v>
                </c:pt>
                <c:pt idx="3">
                  <c:v>Wärmepumpe</c:v>
                </c:pt>
                <c:pt idx="4">
                  <c:v>Strom-Direkt</c:v>
                </c:pt>
                <c:pt idx="5">
                  <c:v>Pellets</c:v>
                </c:pt>
                <c:pt idx="6">
                  <c:v>Sonstige</c:v>
                </c:pt>
              </c:strCache>
            </c:strRef>
          </c:cat>
          <c:val>
            <c:numRef>
              <c:f>Verteilung!$I$5:$I$11</c:f>
              <c:numCache>
                <c:formatCode>General</c:formatCode>
                <c:ptCount val="7"/>
                <c:pt idx="0">
                  <c:v>49</c:v>
                </c:pt>
                <c:pt idx="1">
                  <c:v>23</c:v>
                </c:pt>
                <c:pt idx="2">
                  <c:v>15</c:v>
                </c:pt>
                <c:pt idx="3">
                  <c:v>5.5</c:v>
                </c:pt>
                <c:pt idx="4">
                  <c:v>2.5</c:v>
                </c:pt>
                <c:pt idx="5">
                  <c:v>1.5</c:v>
                </c:pt>
                <c:pt idx="6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810-45FF-82F4-939A6F4DA12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510284432633679"/>
          <c:y val="0.32466880510728596"/>
          <c:w val="0.24489712786109114"/>
          <c:h val="0.6056731579770993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146050</xdr:rowOff>
    </xdr:from>
    <xdr:to>
      <xdr:col>2</xdr:col>
      <xdr:colOff>527050</xdr:colOff>
      <xdr:row>6</xdr:row>
      <xdr:rowOff>25400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6050"/>
          <a:ext cx="1428750" cy="952500"/>
        </a:xfrm>
        <a:prstGeom prst="rect">
          <a:avLst/>
        </a:prstGeom>
      </xdr:spPr>
    </xdr:pic>
    <xdr:clientData/>
  </xdr:twoCellAnchor>
  <xdr:twoCellAnchor>
    <xdr:from>
      <xdr:col>11</xdr:col>
      <xdr:colOff>618435</xdr:colOff>
      <xdr:row>5</xdr:row>
      <xdr:rowOff>171173</xdr:rowOff>
    </xdr:from>
    <xdr:to>
      <xdr:col>23</xdr:col>
      <xdr:colOff>618435</xdr:colOff>
      <xdr:row>37</xdr:row>
      <xdr:rowOff>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226391</xdr:colOff>
      <xdr:row>3</xdr:row>
      <xdr:rowOff>0</xdr:rowOff>
    </xdr:from>
    <xdr:to>
      <xdr:col>19</xdr:col>
      <xdr:colOff>546652</xdr:colOff>
      <xdr:row>33</xdr:row>
      <xdr:rowOff>38650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c/DerFachwerker" TargetMode="External"/><Relationship Id="rId1" Type="http://schemas.openxmlformats.org/officeDocument/2006/relationships/hyperlink" Target="https://www.der-fachwerker-saniert.de/tool_downloads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57"/>
  <sheetViews>
    <sheetView tabSelected="1" zoomScale="115" zoomScaleNormal="115" workbookViewId="0">
      <selection activeCell="D10" sqref="D10"/>
    </sheetView>
  </sheetViews>
  <sheetFormatPr baseColWidth="10" defaultRowHeight="14.5" x14ac:dyDescent="0.35"/>
  <cols>
    <col min="1" max="1" width="4.81640625" customWidth="1"/>
    <col min="2" max="2" width="9.453125" customWidth="1"/>
    <col min="3" max="3" width="11.08984375" style="5" customWidth="1"/>
    <col min="4" max="4" width="12" customWidth="1"/>
    <col min="5" max="5" width="10.26953125" customWidth="1"/>
    <col min="6" max="6" width="6.90625" customWidth="1"/>
  </cols>
  <sheetData>
    <row r="2" spans="2:13" ht="18.5" x14ac:dyDescent="0.45">
      <c r="D2" s="1" t="s">
        <v>38</v>
      </c>
    </row>
    <row r="3" spans="2:13" ht="8" customHeight="1" x14ac:dyDescent="0.45">
      <c r="C3" s="6"/>
    </row>
    <row r="4" spans="2:13" x14ac:dyDescent="0.35">
      <c r="D4" s="4" t="s">
        <v>4</v>
      </c>
      <c r="E4" t="s">
        <v>2</v>
      </c>
    </row>
    <row r="5" spans="2:13" x14ac:dyDescent="0.35">
      <c r="D5" s="4" t="s">
        <v>5</v>
      </c>
      <c r="E5" s="2" t="s">
        <v>3</v>
      </c>
    </row>
    <row r="6" spans="2:13" x14ac:dyDescent="0.35">
      <c r="D6" s="4" t="s">
        <v>6</v>
      </c>
      <c r="E6" s="2" t="s">
        <v>0</v>
      </c>
    </row>
    <row r="7" spans="2:13" ht="24.5" customHeight="1" x14ac:dyDescent="0.35"/>
    <row r="8" spans="2:13" s="10" customFormat="1" ht="15.5" x14ac:dyDescent="0.35">
      <c r="C8" s="11" t="s">
        <v>54</v>
      </c>
      <c r="I8" s="11" t="s">
        <v>13</v>
      </c>
    </row>
    <row r="9" spans="2:13" x14ac:dyDescent="0.35">
      <c r="C9" s="5" t="s">
        <v>16</v>
      </c>
      <c r="D9" s="7">
        <v>11</v>
      </c>
      <c r="E9" t="s">
        <v>8</v>
      </c>
      <c r="I9" s="5" t="s">
        <v>15</v>
      </c>
      <c r="J9" s="7">
        <v>20000</v>
      </c>
      <c r="K9" t="s">
        <v>14</v>
      </c>
      <c r="M9" s="3"/>
    </row>
    <row r="10" spans="2:13" x14ac:dyDescent="0.35">
      <c r="C10" s="5" t="s">
        <v>23</v>
      </c>
      <c r="D10" s="7">
        <v>240</v>
      </c>
      <c r="E10" t="s">
        <v>24</v>
      </c>
    </row>
    <row r="11" spans="2:13" ht="15.5" x14ac:dyDescent="0.35">
      <c r="C11" s="5" t="s">
        <v>27</v>
      </c>
      <c r="D11" s="15">
        <f>J13*(D9/100)+D10+J19</f>
        <v>2784.4444444444443</v>
      </c>
      <c r="E11" t="s">
        <v>9</v>
      </c>
      <c r="I11" s="11" t="s">
        <v>25</v>
      </c>
    </row>
    <row r="12" spans="2:13" x14ac:dyDescent="0.35">
      <c r="D12" s="12"/>
      <c r="I12" s="5" t="s">
        <v>29</v>
      </c>
      <c r="J12" s="7">
        <v>90</v>
      </c>
      <c r="K12" t="s">
        <v>7</v>
      </c>
    </row>
    <row r="13" spans="2:13" x14ac:dyDescent="0.35">
      <c r="I13" s="5" t="s">
        <v>30</v>
      </c>
      <c r="J13" s="9">
        <f>J9/(J12/100)</f>
        <v>22222.222222222223</v>
      </c>
      <c r="K13" t="s">
        <v>10</v>
      </c>
    </row>
    <row r="14" spans="2:13" ht="15.5" x14ac:dyDescent="0.35">
      <c r="B14" s="10"/>
      <c r="C14" s="11" t="s">
        <v>55</v>
      </c>
      <c r="D14" s="10"/>
      <c r="E14" s="10"/>
      <c r="I14" s="5" t="s">
        <v>31</v>
      </c>
      <c r="J14" s="9">
        <f>J13/9.8</f>
        <v>2267.5736961451248</v>
      </c>
      <c r="K14" t="s">
        <v>32</v>
      </c>
    </row>
    <row r="15" spans="2:13" x14ac:dyDescent="0.35">
      <c r="C15" s="5" t="s">
        <v>16</v>
      </c>
      <c r="D15" s="7">
        <v>74</v>
      </c>
      <c r="E15" t="s">
        <v>56</v>
      </c>
      <c r="I15" s="5" t="s">
        <v>33</v>
      </c>
      <c r="J15" s="16">
        <f>J13/4800</f>
        <v>4.6296296296296298</v>
      </c>
      <c r="K15" t="s">
        <v>34</v>
      </c>
    </row>
    <row r="16" spans="2:13" x14ac:dyDescent="0.35">
      <c r="C16" s="5" t="s">
        <v>23</v>
      </c>
      <c r="D16" s="7">
        <v>240</v>
      </c>
      <c r="E16" t="s">
        <v>24</v>
      </c>
      <c r="I16" s="5" t="s">
        <v>57</v>
      </c>
      <c r="J16" s="9">
        <f>J13/7.17</f>
        <v>3099.3336432666979</v>
      </c>
      <c r="K16" t="s">
        <v>32</v>
      </c>
    </row>
    <row r="17" spans="3:11" x14ac:dyDescent="0.35">
      <c r="C17" s="5" t="s">
        <v>27</v>
      </c>
      <c r="D17" s="15">
        <f>(J16*D15/100)+D16+J19</f>
        <v>2633.5068960173567</v>
      </c>
      <c r="E17" t="s">
        <v>9</v>
      </c>
      <c r="I17" s="5" t="s">
        <v>63</v>
      </c>
      <c r="J17" s="16">
        <f>J13/4000</f>
        <v>5.5555555555555554</v>
      </c>
      <c r="K17" t="s">
        <v>34</v>
      </c>
    </row>
    <row r="19" spans="3:11" x14ac:dyDescent="0.35">
      <c r="I19" s="5" t="s">
        <v>19</v>
      </c>
      <c r="J19" s="7">
        <v>100</v>
      </c>
      <c r="K19" t="s">
        <v>9</v>
      </c>
    </row>
    <row r="20" spans="3:11" ht="15.5" x14ac:dyDescent="0.35">
      <c r="C20" s="11" t="s">
        <v>12</v>
      </c>
    </row>
    <row r="21" spans="3:11" x14ac:dyDescent="0.35">
      <c r="C21" s="5" t="s">
        <v>17</v>
      </c>
      <c r="D21" s="7">
        <v>98</v>
      </c>
      <c r="E21" t="s">
        <v>26</v>
      </c>
    </row>
    <row r="22" spans="3:11" x14ac:dyDescent="0.35">
      <c r="C22" s="5" t="s">
        <v>28</v>
      </c>
      <c r="D22" s="7">
        <v>45</v>
      </c>
      <c r="E22" t="s">
        <v>1</v>
      </c>
    </row>
    <row r="23" spans="3:11" x14ac:dyDescent="0.35">
      <c r="C23" s="5" t="s">
        <v>27</v>
      </c>
      <c r="D23" s="15">
        <f>(J14/100)*D21+D22+J19</f>
        <v>2367.2222222222226</v>
      </c>
      <c r="E23" t="s">
        <v>9</v>
      </c>
    </row>
    <row r="25" spans="3:11" ht="15.5" x14ac:dyDescent="0.35">
      <c r="D25" s="12"/>
      <c r="H25" s="3" t="s">
        <v>50</v>
      </c>
      <c r="I25" s="18"/>
    </row>
    <row r="26" spans="3:11" ht="15.5" x14ac:dyDescent="0.35">
      <c r="C26" s="11" t="s">
        <v>21</v>
      </c>
      <c r="D26" s="12"/>
      <c r="I26" s="5" t="s">
        <v>11</v>
      </c>
      <c r="J26" s="9">
        <f>D11</f>
        <v>2784.4444444444443</v>
      </c>
      <c r="K26" t="s">
        <v>1</v>
      </c>
    </row>
    <row r="27" spans="3:11" x14ac:dyDescent="0.35">
      <c r="C27" s="5" t="s">
        <v>22</v>
      </c>
      <c r="D27" s="7">
        <v>260</v>
      </c>
      <c r="E27" t="s">
        <v>35</v>
      </c>
      <c r="G27" s="12"/>
      <c r="H27" s="13"/>
      <c r="I27" s="5" t="s">
        <v>55</v>
      </c>
      <c r="J27" s="9">
        <f>D17</f>
        <v>2633.5068960173567</v>
      </c>
      <c r="K27" t="s">
        <v>1</v>
      </c>
    </row>
    <row r="28" spans="3:11" x14ac:dyDescent="0.35">
      <c r="C28" s="5" t="s">
        <v>36</v>
      </c>
      <c r="D28" s="7">
        <v>45</v>
      </c>
      <c r="E28" t="s">
        <v>1</v>
      </c>
      <c r="G28" s="12"/>
      <c r="H28" s="13"/>
      <c r="I28" s="5" t="s">
        <v>12</v>
      </c>
      <c r="J28" s="9">
        <f>D23</f>
        <v>2367.2222222222226</v>
      </c>
      <c r="K28" t="s">
        <v>1</v>
      </c>
    </row>
    <row r="29" spans="3:11" x14ac:dyDescent="0.35">
      <c r="C29" s="5" t="s">
        <v>58</v>
      </c>
      <c r="D29" s="7">
        <v>75</v>
      </c>
      <c r="E29" t="s">
        <v>1</v>
      </c>
      <c r="G29" s="12"/>
      <c r="H29" s="13"/>
      <c r="I29" s="5" t="s">
        <v>21</v>
      </c>
      <c r="J29" s="9">
        <f>D30</f>
        <v>1423.7037037037037</v>
      </c>
      <c r="K29" t="s">
        <v>1</v>
      </c>
    </row>
    <row r="30" spans="3:11" x14ac:dyDescent="0.35">
      <c r="C30" s="5" t="s">
        <v>27</v>
      </c>
      <c r="D30" s="15">
        <f>(J15*D27)+D28+J19+D29</f>
        <v>1423.7037037037037</v>
      </c>
      <c r="E30" t="s">
        <v>9</v>
      </c>
      <c r="G30" s="12"/>
      <c r="H30" s="13"/>
      <c r="I30" s="5" t="s">
        <v>62</v>
      </c>
      <c r="J30" s="9">
        <f>D37</f>
        <v>1053.3333333333333</v>
      </c>
      <c r="K30" t="s">
        <v>1</v>
      </c>
    </row>
    <row r="31" spans="3:11" x14ac:dyDescent="0.35">
      <c r="D31" s="12"/>
      <c r="G31" s="13"/>
      <c r="H31" s="13"/>
      <c r="I31" s="5" t="s">
        <v>52</v>
      </c>
      <c r="J31" s="9">
        <f>D44</f>
        <v>1350</v>
      </c>
      <c r="K31" t="s">
        <v>1</v>
      </c>
    </row>
    <row r="32" spans="3:11" x14ac:dyDescent="0.35">
      <c r="G32" s="13"/>
      <c r="H32" s="13"/>
      <c r="I32" s="5" t="s">
        <v>51</v>
      </c>
      <c r="J32" s="9">
        <f>(J9/3)*(D41/100)+D42+J19</f>
        <v>1766.6666666666667</v>
      </c>
      <c r="K32" t="s">
        <v>1</v>
      </c>
    </row>
    <row r="33" spans="3:11" ht="15.5" x14ac:dyDescent="0.35">
      <c r="C33" s="11" t="s">
        <v>59</v>
      </c>
      <c r="D33" s="12"/>
      <c r="I33" s="5" t="s">
        <v>42</v>
      </c>
      <c r="J33" s="9">
        <f>D51</f>
        <v>2975</v>
      </c>
      <c r="K33" t="s">
        <v>1</v>
      </c>
    </row>
    <row r="34" spans="3:11" x14ac:dyDescent="0.35">
      <c r="C34" s="5" t="s">
        <v>60</v>
      </c>
      <c r="D34" s="7">
        <v>150</v>
      </c>
      <c r="E34" t="s">
        <v>35</v>
      </c>
      <c r="I34" s="5" t="s">
        <v>53</v>
      </c>
      <c r="J34" s="9">
        <f>D57</f>
        <v>5240</v>
      </c>
      <c r="K34" t="s">
        <v>1</v>
      </c>
    </row>
    <row r="35" spans="3:11" x14ac:dyDescent="0.35">
      <c r="C35" s="5" t="s">
        <v>61</v>
      </c>
      <c r="D35" s="7">
        <v>45</v>
      </c>
      <c r="E35" t="s">
        <v>1</v>
      </c>
    </row>
    <row r="36" spans="3:11" x14ac:dyDescent="0.35">
      <c r="C36" s="5" t="s">
        <v>58</v>
      </c>
      <c r="D36" s="7">
        <v>75</v>
      </c>
      <c r="E36" t="s">
        <v>1</v>
      </c>
    </row>
    <row r="37" spans="3:11" x14ac:dyDescent="0.35">
      <c r="C37" s="5" t="s">
        <v>27</v>
      </c>
      <c r="D37" s="15">
        <f>J17*D34+D35+D36+J19</f>
        <v>1053.3333333333333</v>
      </c>
      <c r="E37" t="s">
        <v>9</v>
      </c>
    </row>
    <row r="38" spans="3:11" x14ac:dyDescent="0.35">
      <c r="D38" s="15"/>
    </row>
    <row r="40" spans="3:11" ht="15.5" x14ac:dyDescent="0.35">
      <c r="C40" s="11" t="s">
        <v>37</v>
      </c>
      <c r="D40" s="12"/>
    </row>
    <row r="41" spans="3:11" x14ac:dyDescent="0.35">
      <c r="C41" s="5" t="s">
        <v>18</v>
      </c>
      <c r="D41" s="7">
        <v>25</v>
      </c>
      <c r="E41" t="s">
        <v>8</v>
      </c>
    </row>
    <row r="42" spans="3:11" x14ac:dyDescent="0.35">
      <c r="C42" s="5" t="s">
        <v>23</v>
      </c>
      <c r="D42" s="7">
        <v>0</v>
      </c>
      <c r="E42" t="s">
        <v>24</v>
      </c>
    </row>
    <row r="43" spans="3:11" x14ac:dyDescent="0.35">
      <c r="C43" s="5" t="s">
        <v>20</v>
      </c>
      <c r="D43" s="8">
        <v>4</v>
      </c>
    </row>
    <row r="44" spans="3:11" x14ac:dyDescent="0.35">
      <c r="C44" s="5" t="s">
        <v>27</v>
      </c>
      <c r="D44" s="15">
        <f>(J9/D43)*(D41/100)+D42+J19</f>
        <v>1350</v>
      </c>
      <c r="E44" t="s">
        <v>9</v>
      </c>
    </row>
    <row r="46" spans="3:11" x14ac:dyDescent="0.35">
      <c r="C46" s="17"/>
      <c r="D46" s="13"/>
    </row>
    <row r="47" spans="3:11" ht="15.5" x14ac:dyDescent="0.35">
      <c r="C47" s="11" t="s">
        <v>42</v>
      </c>
      <c r="D47" s="12"/>
    </row>
    <row r="48" spans="3:11" x14ac:dyDescent="0.35">
      <c r="C48" s="5" t="s">
        <v>47</v>
      </c>
      <c r="D48" s="7">
        <v>11</v>
      </c>
      <c r="E48" t="s">
        <v>8</v>
      </c>
    </row>
    <row r="49" spans="3:5" x14ac:dyDescent="0.35">
      <c r="C49" s="5" t="s">
        <v>23</v>
      </c>
      <c r="D49" s="7">
        <v>45</v>
      </c>
      <c r="E49" t="s">
        <v>46</v>
      </c>
    </row>
    <row r="50" spans="3:5" x14ac:dyDescent="0.35">
      <c r="C50" s="5" t="s">
        <v>48</v>
      </c>
      <c r="D50" s="7">
        <v>15</v>
      </c>
      <c r="E50" t="s">
        <v>49</v>
      </c>
    </row>
    <row r="51" spans="3:5" x14ac:dyDescent="0.35">
      <c r="C51" s="5" t="s">
        <v>27</v>
      </c>
      <c r="D51" s="15">
        <f>(D49*D50)+(J9*(D48/100))+J19</f>
        <v>2975</v>
      </c>
      <c r="E51" t="s">
        <v>9</v>
      </c>
    </row>
    <row r="53" spans="3:5" x14ac:dyDescent="0.35">
      <c r="C53" s="17"/>
      <c r="D53" s="13"/>
    </row>
    <row r="54" spans="3:5" ht="15.5" x14ac:dyDescent="0.35">
      <c r="C54" s="14" t="s">
        <v>53</v>
      </c>
      <c r="D54" s="12"/>
    </row>
    <row r="55" spans="3:5" x14ac:dyDescent="0.35">
      <c r="C55" s="5" t="s">
        <v>18</v>
      </c>
      <c r="D55" s="7">
        <v>25</v>
      </c>
      <c r="E55" t="s">
        <v>8</v>
      </c>
    </row>
    <row r="56" spans="3:5" x14ac:dyDescent="0.35">
      <c r="C56" s="5" t="s">
        <v>23</v>
      </c>
      <c r="D56" s="7">
        <v>240</v>
      </c>
      <c r="E56" t="s">
        <v>24</v>
      </c>
    </row>
    <row r="57" spans="3:5" x14ac:dyDescent="0.35">
      <c r="C57" s="5" t="s">
        <v>27</v>
      </c>
      <c r="D57" s="15">
        <f>J9*D55/100+D56</f>
        <v>5240</v>
      </c>
      <c r="E57" t="s">
        <v>9</v>
      </c>
    </row>
  </sheetData>
  <hyperlinks>
    <hyperlink ref="E5" r:id="rId1"/>
    <hyperlink ref="E6" r:id="rId2"/>
  </hyperlinks>
  <pageMargins left="0.25" right="0.25" top="0.75" bottom="0.75" header="0.3" footer="0.3"/>
  <pageSetup paperSize="9" orientation="landscape" horizontalDpi="4294967293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2"/>
  <sheetViews>
    <sheetView topLeftCell="F1" zoomScale="115" zoomScaleNormal="115" workbookViewId="0">
      <selection activeCell="I13" sqref="I13"/>
    </sheetView>
  </sheetViews>
  <sheetFormatPr baseColWidth="10" defaultRowHeight="14.5" x14ac:dyDescent="0.35"/>
  <cols>
    <col min="1" max="1" width="5.08984375" customWidth="1"/>
    <col min="2" max="2" width="12" style="8" customWidth="1"/>
    <col min="3" max="3" width="9.90625" style="8" customWidth="1"/>
    <col min="4" max="4" width="10.54296875" style="8" customWidth="1"/>
    <col min="5" max="5" width="11.7265625" customWidth="1"/>
    <col min="6" max="7" width="8.7265625" customWidth="1"/>
    <col min="9" max="9" width="8.6328125" customWidth="1"/>
    <col min="10" max="10" width="9.453125" customWidth="1"/>
    <col min="12" max="12" width="7.7265625" customWidth="1"/>
    <col min="13" max="13" width="10.26953125" customWidth="1"/>
    <col min="15" max="15" width="8.08984375" customWidth="1"/>
    <col min="16" max="16" width="8.453125" customWidth="1"/>
  </cols>
  <sheetData>
    <row r="4" spans="7:13" ht="15.5" x14ac:dyDescent="0.35">
      <c r="G4" s="10" t="s">
        <v>39</v>
      </c>
      <c r="H4" s="10"/>
      <c r="I4" s="10"/>
      <c r="J4" s="10"/>
      <c r="K4" s="10"/>
      <c r="L4" s="10"/>
      <c r="M4" s="10"/>
    </row>
    <row r="5" spans="7:13" x14ac:dyDescent="0.35">
      <c r="G5" s="8"/>
      <c r="H5" s="5" t="s">
        <v>40</v>
      </c>
      <c r="I5">
        <v>49</v>
      </c>
    </row>
    <row r="6" spans="7:13" x14ac:dyDescent="0.35">
      <c r="G6" s="8"/>
      <c r="H6" s="5" t="s">
        <v>41</v>
      </c>
      <c r="I6">
        <v>23</v>
      </c>
    </row>
    <row r="7" spans="7:13" x14ac:dyDescent="0.35">
      <c r="G7" s="8"/>
      <c r="H7" s="5" t="s">
        <v>42</v>
      </c>
      <c r="I7">
        <v>15</v>
      </c>
    </row>
    <row r="8" spans="7:13" x14ac:dyDescent="0.35">
      <c r="G8" s="8"/>
      <c r="H8" s="5" t="s">
        <v>37</v>
      </c>
      <c r="I8">
        <v>5.5</v>
      </c>
    </row>
    <row r="9" spans="7:13" x14ac:dyDescent="0.35">
      <c r="H9" s="5" t="s">
        <v>44</v>
      </c>
      <c r="I9">
        <v>2.5</v>
      </c>
    </row>
    <row r="10" spans="7:13" x14ac:dyDescent="0.35">
      <c r="H10" s="5" t="s">
        <v>43</v>
      </c>
      <c r="I10">
        <v>1.5</v>
      </c>
    </row>
    <row r="11" spans="7:13" x14ac:dyDescent="0.35">
      <c r="H11" s="5" t="s">
        <v>45</v>
      </c>
      <c r="I11">
        <v>3.5</v>
      </c>
    </row>
    <row r="12" spans="7:13" x14ac:dyDescent="0.35">
      <c r="I12">
        <f>SUM(I5:I11)</f>
        <v>100</v>
      </c>
    </row>
  </sheetData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Dateneingabe</vt:lpstr>
      <vt:lpstr>Verteilung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Heizungsvergleich 2024</dc:title>
  <dc:creator>Maik Hanau</dc:creator>
  <cp:lastModifiedBy>Maik Hanau</cp:lastModifiedBy>
  <dcterms:created xsi:type="dcterms:W3CDTF">2021-08-06T10:34:07Z</dcterms:created>
  <dcterms:modified xsi:type="dcterms:W3CDTF">2024-11-05T17:32:56Z</dcterms:modified>
</cp:coreProperties>
</file>