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achwerk-Videos\Dateien\"/>
    </mc:Choice>
  </mc:AlternateContent>
  <bookViews>
    <workbookView xWindow="0" yWindow="0" windowWidth="38400" windowHeight="17850"/>
  </bookViews>
  <sheets>
    <sheet name="Dateneingabe" sheetId="1" r:id="rId1"/>
    <sheet name="Grafik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I15" i="1"/>
  <c r="I16" i="1" s="1"/>
  <c r="I9" i="1"/>
  <c r="I21" i="1" s="1"/>
  <c r="B6" i="2" l="1"/>
  <c r="I18" i="1"/>
  <c r="I22" i="1"/>
  <c r="I19" i="1"/>
  <c r="I10" i="1" l="1"/>
  <c r="I23" i="1" s="1"/>
  <c r="I25" i="1" s="1"/>
  <c r="F27" i="2"/>
  <c r="K10" i="1" l="1"/>
  <c r="K25" i="1"/>
  <c r="I26" i="1"/>
  <c r="D6" i="2"/>
  <c r="H12" i="2"/>
  <c r="H13" i="2"/>
  <c r="H11" i="2"/>
  <c r="H8" i="2"/>
  <c r="H14" i="2"/>
  <c r="H15" i="2"/>
  <c r="H7" i="2"/>
  <c r="H6" i="2"/>
  <c r="I6" i="2" s="1"/>
  <c r="H9" i="2"/>
  <c r="H10" i="2"/>
  <c r="F26" i="2"/>
  <c r="F30" i="2"/>
  <c r="F29" i="2"/>
  <c r="F28" i="2"/>
  <c r="F18" i="2" l="1"/>
  <c r="F19" i="2"/>
  <c r="F22" i="2"/>
  <c r="D28" i="1"/>
  <c r="F24" i="2"/>
  <c r="F7" i="2"/>
  <c r="F10" i="2"/>
  <c r="D22" i="1"/>
  <c r="F13" i="2"/>
  <c r="F15" i="2"/>
  <c r="F16" i="2"/>
  <c r="F21" i="2"/>
  <c r="F20" i="2"/>
  <c r="F23" i="2"/>
  <c r="F25" i="2"/>
  <c r="F6" i="2"/>
  <c r="F8" i="2"/>
  <c r="F9" i="2"/>
  <c r="F11" i="2"/>
  <c r="F12" i="2"/>
  <c r="F14" i="2"/>
  <c r="F17" i="2"/>
  <c r="K26" i="1"/>
  <c r="G6" i="2"/>
  <c r="E6" i="2"/>
  <c r="C6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K21" i="1"/>
  <c r="C7" i="2" l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K22" i="1"/>
  <c r="K23" i="1"/>
  <c r="C26" i="2" l="1"/>
  <c r="C27" i="2" s="1"/>
  <c r="C28" i="2" s="1"/>
  <c r="C29" i="2" s="1"/>
  <c r="C30" i="2" s="1"/>
  <c r="H32" i="1"/>
  <c r="D7" i="2"/>
  <c r="G7" i="2" l="1"/>
  <c r="I7" i="2"/>
  <c r="D8" i="2"/>
  <c r="E7" i="2"/>
  <c r="G8" i="2" l="1"/>
  <c r="I8" i="2"/>
  <c r="E8" i="2"/>
  <c r="D9" i="2"/>
  <c r="G9" i="2" l="1"/>
  <c r="I9" i="2"/>
  <c r="D10" i="2"/>
  <c r="G10" i="2" s="1"/>
  <c r="E9" i="2"/>
  <c r="I10" i="2" l="1"/>
  <c r="E10" i="2"/>
  <c r="D11" i="2"/>
  <c r="G11" i="2" s="1"/>
  <c r="I11" i="2" l="1"/>
  <c r="D12" i="2"/>
  <c r="G12" i="2" s="1"/>
  <c r="E11" i="2"/>
  <c r="I12" i="2" l="1"/>
  <c r="E12" i="2"/>
  <c r="D13" i="2"/>
  <c r="G13" i="2" s="1"/>
  <c r="I13" i="2" l="1"/>
  <c r="D14" i="2"/>
  <c r="G14" i="2" s="1"/>
  <c r="E13" i="2"/>
  <c r="I14" i="2" l="1"/>
  <c r="E14" i="2"/>
  <c r="D15" i="2"/>
  <c r="G15" i="2" s="1"/>
  <c r="I15" i="2" l="1"/>
  <c r="D16" i="2"/>
  <c r="G16" i="2" s="1"/>
  <c r="E15" i="2"/>
  <c r="I16" i="2" l="1"/>
  <c r="E16" i="2"/>
  <c r="D17" i="2"/>
  <c r="G17" i="2" s="1"/>
  <c r="I17" i="2" l="1"/>
  <c r="D18" i="2"/>
  <c r="G18" i="2" s="1"/>
  <c r="E17" i="2"/>
  <c r="I18" i="2" l="1"/>
  <c r="E18" i="2"/>
  <c r="D19" i="2"/>
  <c r="G19" i="2" s="1"/>
  <c r="I19" i="2" l="1"/>
  <c r="D20" i="2"/>
  <c r="G20" i="2" s="1"/>
  <c r="E19" i="2"/>
  <c r="I20" i="2" l="1"/>
  <c r="E20" i="2"/>
  <c r="D21" i="2"/>
  <c r="G21" i="2" s="1"/>
  <c r="I21" i="2" l="1"/>
  <c r="D22" i="2"/>
  <c r="G22" i="2" s="1"/>
  <c r="E21" i="2"/>
  <c r="I22" i="2" l="1"/>
  <c r="E22" i="2"/>
  <c r="D23" i="2"/>
  <c r="G23" i="2" s="1"/>
  <c r="I23" i="2" l="1"/>
  <c r="D24" i="2"/>
  <c r="G24" i="2" s="1"/>
  <c r="E23" i="2"/>
  <c r="I24" i="2" l="1"/>
  <c r="E24" i="2"/>
  <c r="D25" i="2"/>
  <c r="G25" i="2" s="1"/>
  <c r="H34" i="1" s="1"/>
  <c r="I25" i="2" l="1"/>
  <c r="H33" i="1" s="1"/>
  <c r="D26" i="2"/>
  <c r="G26" i="2" s="1"/>
  <c r="E25" i="2"/>
  <c r="I26" i="2" l="1"/>
  <c r="E26" i="2"/>
  <c r="D27" i="2"/>
  <c r="G27" i="2" s="1"/>
  <c r="I27" i="2" l="1"/>
  <c r="D28" i="2"/>
  <c r="G28" i="2" s="1"/>
  <c r="E27" i="2"/>
  <c r="I28" i="2" l="1"/>
  <c r="E28" i="2"/>
  <c r="D29" i="2"/>
  <c r="G29" i="2" s="1"/>
  <c r="I29" i="2" l="1"/>
  <c r="D30" i="2"/>
  <c r="G30" i="2" s="1"/>
  <c r="E29" i="2"/>
  <c r="I30" i="2" l="1"/>
  <c r="E30" i="2"/>
</calcChain>
</file>

<file path=xl/comments1.xml><?xml version="1.0" encoding="utf-8"?>
<comments xmlns="http://schemas.openxmlformats.org/spreadsheetml/2006/main">
  <authors>
    <author>Maik Hanau</author>
  </authors>
  <commentList>
    <comment ref="D9" authorId="0" shapeId="0">
      <text>
        <r>
          <rPr>
            <b/>
            <sz val="9"/>
            <color indexed="81"/>
            <rFont val="Segoe UI"/>
            <family val="2"/>
          </rPr>
          <t>Euer jährlicher Stromverbrauch (im Durchschnitt)</t>
        </r>
      </text>
    </comment>
    <comment ref="D10" authorId="0" shapeId="0">
      <text>
        <r>
          <rPr>
            <b/>
            <sz val="9"/>
            <color indexed="81"/>
            <rFont val="Segoe UI"/>
            <family val="2"/>
          </rPr>
          <t>Euer aktueller Stromkosten pro Monat (Arbeitspreis inkl Grundkosten)</t>
        </r>
      </text>
    </comment>
    <comment ref="D11" authorId="0" shapeId="0">
      <text>
        <r>
          <rPr>
            <b/>
            <sz val="9"/>
            <color indexed="81"/>
            <rFont val="Segoe UI"/>
            <family val="2"/>
          </rPr>
          <t>Preissteigerung für den Netzbezug von Strom pro Jahr</t>
        </r>
      </text>
    </comment>
    <comment ref="D12" authorId="0" shapeId="0">
      <text>
        <r>
          <rPr>
            <b/>
            <sz val="9"/>
            <color indexed="81"/>
            <rFont val="Segoe UI"/>
            <family val="2"/>
          </rPr>
          <t>Die aktuelle EEG Einspeisevergütung</t>
        </r>
      </text>
    </comment>
    <comment ref="D15" authorId="0" shapeId="0">
      <text>
        <r>
          <rPr>
            <b/>
            <sz val="9"/>
            <color indexed="81"/>
            <rFont val="Segoe UI"/>
            <family val="2"/>
          </rPr>
          <t>Die installierte Leistung eurer PV-Anlage</t>
        </r>
      </text>
    </comment>
    <comment ref="D16" authorId="0" shapeId="0">
      <text>
        <r>
          <rPr>
            <b/>
            <sz val="9"/>
            <color indexed="81"/>
            <rFont val="Segoe UI"/>
            <charset val="1"/>
          </rPr>
          <t>Je nach Lage produziert die PV Anlage unterschiedlich viel Strom - Standard ist ein Wert zwischen 900kWh/ (Norden) und ca. 1.200kWh (Süden)</t>
        </r>
      </text>
    </comment>
    <comment ref="D17" authorId="0" shapeId="0">
      <text>
        <r>
          <rPr>
            <b/>
            <sz val="9"/>
            <color indexed="81"/>
            <rFont val="Segoe UI"/>
            <charset val="1"/>
          </rPr>
          <t>Der (berechnete) Eigenverbauch der PV-Anlage - Ergibt sich aus Anlagengröße, Ausrichtung, Konfiguration und dem eigenen Stromverbrauch.</t>
        </r>
      </text>
    </comment>
    <comment ref="D18" authorId="0" shapeId="0">
      <text>
        <r>
          <rPr>
            <b/>
            <sz val="9"/>
            <color indexed="81"/>
            <rFont val="Segoe UI"/>
            <family val="2"/>
          </rPr>
          <t>Autarkiegrad wird wie auch der Eigenverbrauch rechnerisch ermittelt.
Werte könnt ihr unter Anderem hier ermitteln:
https://solar.htw-berlin.de/rechner/unabhaengigkeitsrechner/</t>
        </r>
      </text>
    </comment>
    <comment ref="D19" authorId="0" shapeId="0">
      <text>
        <r>
          <rPr>
            <b/>
            <sz val="9"/>
            <color indexed="81"/>
            <rFont val="Segoe UI"/>
            <family val="2"/>
          </rPr>
          <t>Hier sind die "Standard" Betriebskosten der angegebenen PV-Anlage angegeben.
Im Durchschnitt rechnet man mit 1,5% bis 2% vom Anlagenwert.</t>
        </r>
      </text>
    </comment>
    <comment ref="D21" authorId="0" shapeId="0">
      <text>
        <r>
          <rPr>
            <b/>
            <sz val="9"/>
            <color indexed="81"/>
            <rFont val="Segoe UI"/>
            <family val="2"/>
          </rPr>
          <t>Hier werden die Gesamtkosten der PV-Anlage angegen - diese stammen am besten direkt aus den Angeboten</t>
        </r>
      </text>
    </comment>
    <comment ref="D22" authorId="0" shapeId="0">
      <text>
        <r>
          <rPr>
            <b/>
            <sz val="9"/>
            <color indexed="81"/>
            <rFont val="Segoe UI"/>
            <family val="2"/>
          </rPr>
          <t>Das ist die "grobe" Amortisationszeit bis sich die Investition in die PV Anlage gerechnet hat</t>
        </r>
      </text>
    </comment>
    <comment ref="D26" authorId="0" shapeId="0">
      <text>
        <r>
          <rPr>
            <b/>
            <sz val="9"/>
            <color indexed="81"/>
            <rFont val="Segoe UI"/>
            <family val="2"/>
          </rPr>
          <t>Dies ist die "geschätzte" monatliche Finanzierungsrate für einen Kredit über 10 Jahre.
Hier kann natürlich auch ein eigener Wert angegeben werden.</t>
        </r>
      </text>
    </comment>
    <comment ref="D27" authorId="0" shapeId="0">
      <text>
        <r>
          <rPr>
            <b/>
            <sz val="9"/>
            <color indexed="81"/>
            <rFont val="Segoe UI"/>
            <family val="2"/>
          </rPr>
          <t>Das sind die Kosten, die der Kredit (in Bezug auf den effektiven Jahreszins) am Ende verursacht.
Man liegt im "Regelfall" zwischen 5% und 7% vom Kreditvolumen.
Wenn ihr die Kosten für euren Kredit sehen wollt, multipliziert einfach die monatliche Rate mit der Laufzeit (10 Jahre = 240 Monate)</t>
        </r>
      </text>
    </comment>
    <comment ref="D28" authorId="0" shapeId="0">
      <text>
        <r>
          <rPr>
            <b/>
            <sz val="9"/>
            <color indexed="81"/>
            <rFont val="Segoe UI"/>
            <family val="2"/>
          </rPr>
          <t>Das ist die "grobe" Amortisationszeit bis sich die Investition in die PV Anlage gerechnet hat</t>
        </r>
      </text>
    </comment>
  </commentList>
</comments>
</file>

<file path=xl/sharedStrings.xml><?xml version="1.0" encoding="utf-8"?>
<sst xmlns="http://schemas.openxmlformats.org/spreadsheetml/2006/main" count="85" uniqueCount="56">
  <si>
    <t>https://www.youtube.com/c/DerFachwerker</t>
  </si>
  <si>
    <t>EUR</t>
  </si>
  <si>
    <r>
      <t>Maik Hanau (</t>
    </r>
    <r>
      <rPr>
        <i/>
        <sz val="11"/>
        <color theme="1"/>
        <rFont val="Calibri"/>
        <family val="2"/>
        <scheme val="minor"/>
      </rPr>
      <t>Der Fachwerker</t>
    </r>
    <r>
      <rPr>
        <sz val="11"/>
        <color theme="1"/>
        <rFont val="Calibri"/>
        <family val="2"/>
        <scheme val="minor"/>
      </rPr>
      <t>)</t>
    </r>
  </si>
  <si>
    <t>https://www.der-fachwerker-saniert.de/tool_downloads</t>
  </si>
  <si>
    <t>1.0</t>
  </si>
  <si>
    <t xml:space="preserve">Autor: </t>
  </si>
  <si>
    <t xml:space="preserve">Download: </t>
  </si>
  <si>
    <t xml:space="preserve">YouTube: </t>
  </si>
  <si>
    <t xml:space="preserve">Version: </t>
  </si>
  <si>
    <t>kWp</t>
  </si>
  <si>
    <t>Jahre</t>
  </si>
  <si>
    <t>Datentabelle - Entwicklung der Kosten über 20 Jahre</t>
  </si>
  <si>
    <t>%/Jahr</t>
  </si>
  <si>
    <t>%</t>
  </si>
  <si>
    <t>Cent/kWh</t>
  </si>
  <si>
    <t xml:space="preserve">Eigenverbrauch: </t>
  </si>
  <si>
    <t xml:space="preserve">Einspeisung: </t>
  </si>
  <si>
    <t>EUR/Jahr</t>
  </si>
  <si>
    <t>EUR/Monat</t>
  </si>
  <si>
    <t>Einsparungen</t>
  </si>
  <si>
    <t xml:space="preserve">Stromverbrauch: </t>
  </si>
  <si>
    <t>kWh/Jahr</t>
  </si>
  <si>
    <t xml:space="preserve">Stromkosten: </t>
  </si>
  <si>
    <t xml:space="preserve">Strom-Preissteigerung: </t>
  </si>
  <si>
    <t xml:space="preserve">Aktuelle Stromkosten: </t>
  </si>
  <si>
    <t xml:space="preserve">PV-Leistung: </t>
  </si>
  <si>
    <t xml:space="preserve">Netzbezug: </t>
  </si>
  <si>
    <t xml:space="preserve">Betriebskosten: </t>
  </si>
  <si>
    <t xml:space="preserve">Einspeisevergütung: </t>
  </si>
  <si>
    <t xml:space="preserve">Anlagenkosten: </t>
  </si>
  <si>
    <t xml:space="preserve">Amortisation: </t>
  </si>
  <si>
    <t>Stromkosten</t>
  </si>
  <si>
    <t xml:space="preserve">Finanzierungsrate: </t>
  </si>
  <si>
    <t xml:space="preserve">Kreditkosten: </t>
  </si>
  <si>
    <t>Stromkosten mit PV</t>
  </si>
  <si>
    <t>Strom m PV Summe</t>
  </si>
  <si>
    <t>Finanzierung</t>
  </si>
  <si>
    <t>Photovoltaik-Anlage</t>
  </si>
  <si>
    <t>Grundwerte</t>
  </si>
  <si>
    <t>Info-Werte</t>
  </si>
  <si>
    <t xml:space="preserve">Autarkiegrad: </t>
  </si>
  <si>
    <t xml:space="preserve">Leistungsfaktor: </t>
  </si>
  <si>
    <t>kWh/kWp</t>
  </si>
  <si>
    <t xml:space="preserve">Gesamterzeugung: </t>
  </si>
  <si>
    <t xml:space="preserve">Stromkosten mit PV: </t>
  </si>
  <si>
    <t xml:space="preserve">Gesamtkosten: </t>
  </si>
  <si>
    <t xml:space="preserve">Einsparung: </t>
  </si>
  <si>
    <t>Das kosten euch die nächsten 20 Jahre</t>
  </si>
  <si>
    <t>Reine Stromkosten (ohne PV-Anlage)</t>
  </si>
  <si>
    <t>Nur Strom (ohne PV Anlage)</t>
  </si>
  <si>
    <t>Kosten mit gekaufter PV Anlage</t>
  </si>
  <si>
    <t>Kosten mit finanzierter PV Anlage</t>
  </si>
  <si>
    <t xml:space="preserve">Gesamtbilanz: </t>
  </si>
  <si>
    <r>
      <t xml:space="preserve">Gesamtkosten mit einer </t>
    </r>
    <r>
      <rPr>
        <b/>
        <sz val="11"/>
        <color theme="1"/>
        <rFont val="Calibri"/>
        <family val="2"/>
        <scheme val="minor"/>
      </rPr>
      <t>finanzierten PV-Anlage</t>
    </r>
  </si>
  <si>
    <r>
      <t xml:space="preserve">Gesamtkosten mit einer </t>
    </r>
    <r>
      <rPr>
        <b/>
        <sz val="11"/>
        <color theme="1"/>
        <rFont val="Calibri"/>
        <family val="2"/>
        <scheme val="minor"/>
      </rPr>
      <t>gekauften PV-Anlage</t>
    </r>
  </si>
  <si>
    <t>Berechnungstool zum Video "Rentiert sich eine finanzierte PV-Anlage?"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</si>
</sst>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1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2" borderId="0" xfId="0" applyNumberFormat="1" applyFill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3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3" fontId="0" fillId="2" borderId="0" xfId="0" applyNumberFormat="1" applyFill="1" applyBorder="1" applyAlignment="1">
      <alignment horizontal="center"/>
    </xf>
    <xf numFmtId="0" fontId="0" fillId="0" borderId="0" xfId="0" applyBorder="1"/>
    <xf numFmtId="0" fontId="0" fillId="2" borderId="0" xfId="0" applyNumberForma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3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8" fillId="0" borderId="0" xfId="0" applyFont="1"/>
    <xf numFmtId="3" fontId="9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0" fontId="1" fillId="0" borderId="0" xfId="0" applyFont="1" applyAlignment="1">
      <alignment horizontal="right"/>
    </xf>
    <xf numFmtId="3" fontId="0" fillId="0" borderId="0" xfId="0" applyNumberFormat="1" applyBorder="1"/>
    <xf numFmtId="3" fontId="10" fillId="0" borderId="0" xfId="0" applyNumberFormat="1" applyFont="1"/>
    <xf numFmtId="4" fontId="0" fillId="0" borderId="0" xfId="0" applyNumberFormat="1"/>
    <xf numFmtId="4" fontId="0" fillId="0" borderId="0" xfId="0" applyNumberFormat="1" applyBorder="1"/>
    <xf numFmtId="4" fontId="10" fillId="0" borderId="0" xfId="0" applyNumberFormat="1" applyFont="1"/>
    <xf numFmtId="3" fontId="1" fillId="0" borderId="0" xfId="0" applyNumberFormat="1" applyFont="1"/>
    <xf numFmtId="4" fontId="1" fillId="0" borderId="0" xfId="0" applyNumberFormat="1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Gegenüberstellung der Kosten mit/ohne</a:t>
            </a:r>
            <a:r>
              <a:rPr lang="en-US" sz="1800" b="1" baseline="0"/>
              <a:t> </a:t>
            </a:r>
            <a:r>
              <a:rPr lang="en-US" sz="1800" b="1"/>
              <a:t>PV-Anlage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4882419571942906E-2"/>
          <c:y val="6.6057796017839135E-2"/>
          <c:w val="0.92249055184554951"/>
          <c:h val="0.86105804951734144"/>
        </c:manualLayout>
      </c:layout>
      <c:lineChart>
        <c:grouping val="standard"/>
        <c:varyColors val="0"/>
        <c:ser>
          <c:idx val="0"/>
          <c:order val="0"/>
          <c:tx>
            <c:strRef>
              <c:f>Grafiken!$C$5</c:f>
              <c:strCache>
                <c:ptCount val="1"/>
                <c:pt idx="0">
                  <c:v>Nur Strom (ohne PV Anlage)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Grafiken!$C$6:$C$30</c:f>
              <c:numCache>
                <c:formatCode>#,##0</c:formatCode>
                <c:ptCount val="25"/>
                <c:pt idx="0">
                  <c:v>1560</c:v>
                </c:pt>
                <c:pt idx="1">
                  <c:v>3151.2</c:v>
                </c:pt>
                <c:pt idx="2">
                  <c:v>4774.2240000000002</c:v>
                </c:pt>
                <c:pt idx="3">
                  <c:v>6429.7084800000002</c:v>
                </c:pt>
                <c:pt idx="4">
                  <c:v>8118.3026496000002</c:v>
                </c:pt>
                <c:pt idx="5">
                  <c:v>9840.668702592</c:v>
                </c:pt>
                <c:pt idx="6">
                  <c:v>11597.482076643841</c:v>
                </c:pt>
                <c:pt idx="7">
                  <c:v>13389.431718176718</c:v>
                </c:pt>
                <c:pt idx="8">
                  <c:v>15217.220352540253</c:v>
                </c:pt>
                <c:pt idx="9">
                  <c:v>17081.56475959106</c:v>
                </c:pt>
                <c:pt idx="10">
                  <c:v>18983.196054782882</c:v>
                </c:pt>
                <c:pt idx="11">
                  <c:v>20922.859975878539</c:v>
                </c:pt>
                <c:pt idx="12">
                  <c:v>22901.317175396111</c:v>
                </c:pt>
                <c:pt idx="13">
                  <c:v>24919.343518904032</c:v>
                </c:pt>
                <c:pt idx="14">
                  <c:v>26977.730389282115</c:v>
                </c:pt>
                <c:pt idx="15">
                  <c:v>29077.284997067756</c:v>
                </c:pt>
                <c:pt idx="16">
                  <c:v>31218.830697009111</c:v>
                </c:pt>
                <c:pt idx="17">
                  <c:v>33403.207310949292</c:v>
                </c:pt>
                <c:pt idx="18">
                  <c:v>35631.271457168281</c:v>
                </c:pt>
                <c:pt idx="19">
                  <c:v>37903.896886311646</c:v>
                </c:pt>
                <c:pt idx="20">
                  <c:v>40221.974824037883</c:v>
                </c:pt>
                <c:pt idx="21">
                  <c:v>42586.414320518641</c:v>
                </c:pt>
                <c:pt idx="22">
                  <c:v>44998.142606929017</c:v>
                </c:pt>
                <c:pt idx="23">
                  <c:v>47458.105459067599</c:v>
                </c:pt>
                <c:pt idx="24">
                  <c:v>49967.26756824895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9-42DB-8125-7A600310868F}"/>
            </c:ext>
          </c:extLst>
        </c:ser>
        <c:ser>
          <c:idx val="1"/>
          <c:order val="1"/>
          <c:tx>
            <c:strRef>
              <c:f>Grafiken!$G$5</c:f>
              <c:strCache>
                <c:ptCount val="1"/>
                <c:pt idx="0">
                  <c:v>Kosten mit gekaufter PV Anlage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Grafiken!$G$6:$G$30</c:f>
              <c:numCache>
                <c:formatCode>0.00</c:formatCode>
                <c:ptCount val="25"/>
                <c:pt idx="0">
                  <c:v>15118.697666666667</c:v>
                </c:pt>
                <c:pt idx="1">
                  <c:v>15239.769286666668</c:v>
                </c:pt>
                <c:pt idx="2">
                  <c:v>15363.262339066667</c:v>
                </c:pt>
                <c:pt idx="3">
                  <c:v>15489.225252514667</c:v>
                </c:pt>
                <c:pt idx="4">
                  <c:v>15617.707424231627</c:v>
                </c:pt>
                <c:pt idx="5">
                  <c:v>15748.759239382925</c:v>
                </c:pt>
                <c:pt idx="6">
                  <c:v>15882.43209083725</c:v>
                </c:pt>
                <c:pt idx="7">
                  <c:v>16018.778399320661</c:v>
                </c:pt>
                <c:pt idx="8">
                  <c:v>16157.851633973742</c:v>
                </c:pt>
                <c:pt idx="9">
                  <c:v>16299.706333319884</c:v>
                </c:pt>
                <c:pt idx="10">
                  <c:v>16444.398126652948</c:v>
                </c:pt>
                <c:pt idx="11">
                  <c:v>16591.983755852674</c:v>
                </c:pt>
                <c:pt idx="12">
                  <c:v>16742.521097636396</c:v>
                </c:pt>
                <c:pt idx="13">
                  <c:v>16896.069186255791</c:v>
                </c:pt>
                <c:pt idx="14">
                  <c:v>17052.688236647573</c:v>
                </c:pt>
                <c:pt idx="15">
                  <c:v>17212.439668047191</c:v>
                </c:pt>
                <c:pt idx="16">
                  <c:v>17375.386128074802</c:v>
                </c:pt>
                <c:pt idx="17">
                  <c:v>17541.591517302964</c:v>
                </c:pt>
                <c:pt idx="18">
                  <c:v>17711.12101431569</c:v>
                </c:pt>
                <c:pt idx="19">
                  <c:v>17884.041101268671</c:v>
                </c:pt>
                <c:pt idx="20">
                  <c:v>18060.419589960711</c:v>
                </c:pt>
                <c:pt idx="21">
                  <c:v>18240.325648426591</c:v>
                </c:pt>
                <c:pt idx="22">
                  <c:v>18423.829828061789</c:v>
                </c:pt>
                <c:pt idx="23">
                  <c:v>18611.004091289691</c:v>
                </c:pt>
                <c:pt idx="24">
                  <c:v>18801.921839782153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2DB-8125-7A600310868F}"/>
            </c:ext>
          </c:extLst>
        </c:ser>
        <c:ser>
          <c:idx val="2"/>
          <c:order val="2"/>
          <c:tx>
            <c:strRef>
              <c:f>Grafiken!$I$5</c:f>
              <c:strCache>
                <c:ptCount val="1"/>
                <c:pt idx="0">
                  <c:v>Kosten mit finanzierter PV Anlage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Grafiken!$I$6:$I$30</c:f>
              <c:numCache>
                <c:formatCode>0.00</c:formatCode>
                <c:ptCount val="25"/>
                <c:pt idx="0">
                  <c:v>2038.6976666666667</c:v>
                </c:pt>
                <c:pt idx="1">
                  <c:v>4079.7692866666666</c:v>
                </c:pt>
                <c:pt idx="2">
                  <c:v>6123.2623390666668</c:v>
                </c:pt>
                <c:pt idx="3">
                  <c:v>8169.2252525146669</c:v>
                </c:pt>
                <c:pt idx="4">
                  <c:v>10217.707424231627</c:v>
                </c:pt>
                <c:pt idx="5">
                  <c:v>12268.759239382925</c:v>
                </c:pt>
                <c:pt idx="6">
                  <c:v>14322.43209083725</c:v>
                </c:pt>
                <c:pt idx="7">
                  <c:v>16378.778399320661</c:v>
                </c:pt>
                <c:pt idx="8">
                  <c:v>18437.85163397374</c:v>
                </c:pt>
                <c:pt idx="9">
                  <c:v>20499.706333319882</c:v>
                </c:pt>
                <c:pt idx="10">
                  <c:v>20644.398126652948</c:v>
                </c:pt>
                <c:pt idx="11">
                  <c:v>20791.983755852674</c:v>
                </c:pt>
                <c:pt idx="12">
                  <c:v>20942.521097636396</c:v>
                </c:pt>
                <c:pt idx="13">
                  <c:v>21096.069186255791</c:v>
                </c:pt>
                <c:pt idx="14">
                  <c:v>21252.688236647573</c:v>
                </c:pt>
                <c:pt idx="15">
                  <c:v>21412.439668047191</c:v>
                </c:pt>
                <c:pt idx="16">
                  <c:v>21575.386128074802</c:v>
                </c:pt>
                <c:pt idx="17">
                  <c:v>21741.591517302964</c:v>
                </c:pt>
                <c:pt idx="18">
                  <c:v>21911.12101431569</c:v>
                </c:pt>
                <c:pt idx="19">
                  <c:v>22084.041101268671</c:v>
                </c:pt>
                <c:pt idx="20">
                  <c:v>22260.419589960711</c:v>
                </c:pt>
                <c:pt idx="21">
                  <c:v>22440.325648426591</c:v>
                </c:pt>
                <c:pt idx="22">
                  <c:v>22623.829828061789</c:v>
                </c:pt>
                <c:pt idx="23">
                  <c:v>22811.004091289691</c:v>
                </c:pt>
                <c:pt idx="24">
                  <c:v>23001.921839782153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9-42DB-8125-7A600310868F}"/>
            </c:ext>
          </c:extLst>
        </c:ser>
        <c:ser>
          <c:idx val="3"/>
          <c:order val="3"/>
          <c:tx>
            <c:strRef>
              <c:f>Grafiken!$K$5</c:f>
              <c:strCache>
                <c:ptCount val="1"/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Grafiken!$K$6:$K$30</c:f>
              <c:numCache>
                <c:formatCode>#,##0</c:formatCode>
                <c:ptCount val="2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89-42DB-8125-7A6003108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252511"/>
        <c:axId val="1831252927"/>
      </c:lineChart>
      <c:catAx>
        <c:axId val="18312525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Jahre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1252927"/>
        <c:crosses val="autoZero"/>
        <c:auto val="1"/>
        <c:lblAlgn val="ctr"/>
        <c:lblOffset val="100"/>
        <c:tickLblSkip val="1"/>
        <c:noMultiLvlLbl val="0"/>
      </c:catAx>
      <c:valAx>
        <c:axId val="183125292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Gesamtkosten (EUR)</a:t>
                </a:r>
              </a:p>
            </c:rich>
          </c:tx>
          <c:layout>
            <c:manualLayout>
              <c:xMode val="edge"/>
              <c:yMode val="edge"/>
              <c:x val="6.4529809832231553E-3"/>
              <c:y val="0.41413608391224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1252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egendEntry>
        <c:idx val="3"/>
        <c:delete val="1"/>
      </c:legendEntry>
      <c:layout>
        <c:manualLayout>
          <c:xMode val="edge"/>
          <c:yMode val="edge"/>
          <c:x val="6.7613079172405458E-2"/>
          <c:y val="8.1546204634516339E-2"/>
          <c:w val="0.17044252583347361"/>
          <c:h val="0.103197964874535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146050</xdr:rowOff>
    </xdr:from>
    <xdr:to>
      <xdr:col>2</xdr:col>
      <xdr:colOff>527050</xdr:colOff>
      <xdr:row>6</xdr:row>
      <xdr:rowOff>25400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46050"/>
          <a:ext cx="142875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237158</xdr:colOff>
      <xdr:row>0</xdr:row>
      <xdr:rowOff>88900</xdr:rowOff>
    </xdr:from>
    <xdr:to>
      <xdr:col>17</xdr:col>
      <xdr:colOff>207341</xdr:colOff>
      <xdr:row>46</xdr:row>
      <xdr:rowOff>105467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/DerFachwerker" TargetMode="External"/><Relationship Id="rId1" Type="http://schemas.openxmlformats.org/officeDocument/2006/relationships/hyperlink" Target="https://www.der-fachwerker-saniert.de/tool_download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4"/>
  <sheetViews>
    <sheetView tabSelected="1" zoomScale="115" zoomScaleNormal="115" workbookViewId="0">
      <selection activeCell="G7" sqref="G7"/>
    </sheetView>
  </sheetViews>
  <sheetFormatPr baseColWidth="10" defaultRowHeight="14.5" x14ac:dyDescent="0.35"/>
  <cols>
    <col min="1" max="1" width="4.81640625" customWidth="1"/>
    <col min="2" max="2" width="9.453125" customWidth="1"/>
    <col min="3" max="3" width="11.08984375" style="7" customWidth="1"/>
    <col min="4" max="4" width="9.26953125" customWidth="1"/>
    <col min="5" max="5" width="10.26953125" customWidth="1"/>
    <col min="6" max="6" width="3.54296875" customWidth="1"/>
    <col min="7" max="7" width="11.81640625" customWidth="1"/>
    <col min="8" max="8" width="16.7265625" customWidth="1"/>
    <col min="9" max="9" width="9" customWidth="1"/>
    <col min="10" max="10" width="11.1796875" customWidth="1"/>
    <col min="11" max="11" width="6.6328125" customWidth="1"/>
    <col min="12" max="12" width="8.26953125" customWidth="1"/>
    <col min="13" max="13" width="7.36328125" customWidth="1"/>
    <col min="14" max="14" width="8" customWidth="1"/>
    <col min="16" max="16" width="9.36328125" customWidth="1"/>
    <col min="17" max="17" width="6.90625" customWidth="1"/>
  </cols>
  <sheetData>
    <row r="2" spans="2:12" ht="18.5" x14ac:dyDescent="0.45">
      <c r="D2" s="1" t="s">
        <v>55</v>
      </c>
    </row>
    <row r="3" spans="2:12" ht="8" customHeight="1" x14ac:dyDescent="0.45">
      <c r="C3" s="8"/>
    </row>
    <row r="4" spans="2:12" x14ac:dyDescent="0.35">
      <c r="D4" s="7" t="s">
        <v>5</v>
      </c>
      <c r="E4" t="s">
        <v>2</v>
      </c>
      <c r="H4" s="5" t="s">
        <v>8</v>
      </c>
      <c r="I4" s="3" t="s">
        <v>4</v>
      </c>
    </row>
    <row r="5" spans="2:12" x14ac:dyDescent="0.35">
      <c r="D5" s="7" t="s">
        <v>6</v>
      </c>
      <c r="E5" s="2" t="s">
        <v>3</v>
      </c>
    </row>
    <row r="6" spans="2:12" x14ac:dyDescent="0.35">
      <c r="D6" s="7" t="s">
        <v>7</v>
      </c>
      <c r="E6" s="2" t="s">
        <v>0</v>
      </c>
    </row>
    <row r="7" spans="2:12" ht="24.5" customHeight="1" x14ac:dyDescent="0.35"/>
    <row r="8" spans="2:12" ht="15.5" x14ac:dyDescent="0.35">
      <c r="B8" s="20"/>
      <c r="C8" s="22" t="s">
        <v>38</v>
      </c>
      <c r="D8" s="23"/>
      <c r="E8" s="20"/>
      <c r="F8" s="20"/>
      <c r="G8" s="20"/>
      <c r="H8" s="22" t="s">
        <v>39</v>
      </c>
      <c r="I8" s="20"/>
      <c r="J8" s="20"/>
    </row>
    <row r="9" spans="2:12" x14ac:dyDescent="0.35">
      <c r="B9" s="20"/>
      <c r="C9" s="18" t="s">
        <v>20</v>
      </c>
      <c r="D9" s="19">
        <v>4500</v>
      </c>
      <c r="E9" s="20" t="s">
        <v>21</v>
      </c>
      <c r="F9" s="20"/>
      <c r="G9" s="20"/>
      <c r="H9" s="18" t="s">
        <v>24</v>
      </c>
      <c r="I9" s="33">
        <f>12*D10</f>
        <v>1560</v>
      </c>
      <c r="J9" s="20" t="s">
        <v>17</v>
      </c>
    </row>
    <row r="10" spans="2:12" x14ac:dyDescent="0.35">
      <c r="B10" s="20"/>
      <c r="C10" s="18" t="s">
        <v>22</v>
      </c>
      <c r="D10" s="21">
        <v>130</v>
      </c>
      <c r="E10" s="20" t="s">
        <v>18</v>
      </c>
      <c r="F10" s="20"/>
      <c r="G10" s="20"/>
      <c r="H10" s="18" t="s">
        <v>44</v>
      </c>
      <c r="I10" s="33">
        <f>I19*(D10*12/D9)*1.3</f>
        <v>443.90666666666669</v>
      </c>
      <c r="J10" s="20" t="s">
        <v>17</v>
      </c>
      <c r="K10" s="36">
        <f>I10/12</f>
        <v>36.992222222222225</v>
      </c>
      <c r="L10" t="s">
        <v>18</v>
      </c>
    </row>
    <row r="11" spans="2:12" x14ac:dyDescent="0.35">
      <c r="B11" s="20"/>
      <c r="C11" s="18" t="s">
        <v>23</v>
      </c>
      <c r="D11" s="21">
        <v>2</v>
      </c>
      <c r="E11" s="20" t="s">
        <v>12</v>
      </c>
      <c r="F11" s="20"/>
      <c r="G11" s="20"/>
      <c r="H11" s="18"/>
      <c r="I11" s="11"/>
      <c r="J11" s="20"/>
      <c r="K11" s="35"/>
    </row>
    <row r="12" spans="2:12" x14ac:dyDescent="0.35">
      <c r="B12" s="20"/>
      <c r="C12" s="18" t="s">
        <v>28</v>
      </c>
      <c r="D12" s="21">
        <v>7.94</v>
      </c>
      <c r="E12" s="20" t="s">
        <v>14</v>
      </c>
      <c r="F12" s="20"/>
      <c r="G12" s="20"/>
      <c r="H12" s="18"/>
      <c r="I12" s="33"/>
      <c r="J12" s="20"/>
      <c r="K12" s="35"/>
    </row>
    <row r="13" spans="2:12" x14ac:dyDescent="0.35">
      <c r="D13" s="12"/>
      <c r="H13" s="7"/>
      <c r="I13" s="11"/>
      <c r="K13" s="35"/>
    </row>
    <row r="14" spans="2:12" ht="15.5" x14ac:dyDescent="0.35">
      <c r="C14" s="17" t="s">
        <v>37</v>
      </c>
      <c r="D14" s="12"/>
      <c r="H14" s="7"/>
      <c r="I14" s="11"/>
      <c r="K14" s="35"/>
    </row>
    <row r="15" spans="2:12" x14ac:dyDescent="0.35">
      <c r="C15" s="7" t="s">
        <v>25</v>
      </c>
      <c r="D15" s="10">
        <v>10</v>
      </c>
      <c r="E15" t="s">
        <v>9</v>
      </c>
      <c r="H15" s="7" t="s">
        <v>43</v>
      </c>
      <c r="I15" s="11">
        <f>D15*D16</f>
        <v>9500</v>
      </c>
      <c r="J15" t="s">
        <v>21</v>
      </c>
      <c r="K15" s="35"/>
    </row>
    <row r="16" spans="2:12" x14ac:dyDescent="0.35">
      <c r="C16" s="7" t="s">
        <v>41</v>
      </c>
      <c r="D16" s="10">
        <v>950</v>
      </c>
      <c r="E16" t="s">
        <v>42</v>
      </c>
      <c r="H16" s="7" t="s">
        <v>15</v>
      </c>
      <c r="I16" s="11">
        <f>D15*I15*D17/1000</f>
        <v>3515</v>
      </c>
      <c r="J16" t="s">
        <v>21</v>
      </c>
      <c r="K16" s="35"/>
    </row>
    <row r="17" spans="3:13" x14ac:dyDescent="0.35">
      <c r="C17" s="7" t="s">
        <v>15</v>
      </c>
      <c r="D17" s="10">
        <v>37</v>
      </c>
      <c r="E17" t="s">
        <v>13</v>
      </c>
      <c r="H17" s="7"/>
      <c r="I17" s="11"/>
      <c r="K17" s="35"/>
    </row>
    <row r="18" spans="3:13" x14ac:dyDescent="0.35">
      <c r="C18" s="7" t="s">
        <v>40</v>
      </c>
      <c r="D18" s="10">
        <v>79</v>
      </c>
      <c r="E18" t="s">
        <v>13</v>
      </c>
      <c r="H18" s="7" t="s">
        <v>16</v>
      </c>
      <c r="I18" s="11">
        <f>I15-I16</f>
        <v>5985</v>
      </c>
      <c r="J18" t="s">
        <v>21</v>
      </c>
      <c r="K18" s="35"/>
    </row>
    <row r="19" spans="3:13" x14ac:dyDescent="0.35">
      <c r="C19" s="7" t="s">
        <v>27</v>
      </c>
      <c r="D19" s="15">
        <v>150</v>
      </c>
      <c r="E19" t="s">
        <v>17</v>
      </c>
      <c r="H19" s="7" t="s">
        <v>26</v>
      </c>
      <c r="I19" s="11">
        <f>D9-I16</f>
        <v>985</v>
      </c>
      <c r="J19" t="s">
        <v>21</v>
      </c>
      <c r="K19" s="35"/>
    </row>
    <row r="20" spans="3:13" x14ac:dyDescent="0.35">
      <c r="D20" s="12"/>
      <c r="I20" s="11"/>
      <c r="K20" s="35"/>
    </row>
    <row r="21" spans="3:13" x14ac:dyDescent="0.35">
      <c r="C21" s="7" t="s">
        <v>29</v>
      </c>
      <c r="D21" s="15">
        <v>15000</v>
      </c>
      <c r="E21" t="s">
        <v>1</v>
      </c>
      <c r="H21" s="7" t="s">
        <v>15</v>
      </c>
      <c r="I21" s="11">
        <f>I9*D17/100</f>
        <v>577.20000000000005</v>
      </c>
      <c r="J21" t="s">
        <v>17</v>
      </c>
      <c r="K21" s="35">
        <f>I21/12</f>
        <v>48.1</v>
      </c>
      <c r="L21" t="s">
        <v>18</v>
      </c>
    </row>
    <row r="22" spans="3:13" x14ac:dyDescent="0.35">
      <c r="C22" s="7" t="s">
        <v>30</v>
      </c>
      <c r="D22" s="16">
        <f>D21/I26</f>
        <v>10.407254365091571</v>
      </c>
      <c r="E22" t="s">
        <v>10</v>
      </c>
      <c r="H22" s="7" t="s">
        <v>28</v>
      </c>
      <c r="I22" s="11">
        <f>I18*D12/100</f>
        <v>475.209</v>
      </c>
      <c r="J22" t="s">
        <v>17</v>
      </c>
      <c r="K22" s="35">
        <f>I22/12</f>
        <v>39.600749999999998</v>
      </c>
      <c r="L22" t="s">
        <v>18</v>
      </c>
    </row>
    <row r="23" spans="3:13" x14ac:dyDescent="0.35">
      <c r="D23" s="11"/>
      <c r="H23" s="7" t="s">
        <v>45</v>
      </c>
      <c r="I23" s="11">
        <f>I10+D19</f>
        <v>593.90666666666675</v>
      </c>
      <c r="J23" t="s">
        <v>17</v>
      </c>
      <c r="K23" s="35">
        <f>I23/12</f>
        <v>49.492222222222232</v>
      </c>
      <c r="L23" t="s">
        <v>18</v>
      </c>
    </row>
    <row r="24" spans="3:13" x14ac:dyDescent="0.35">
      <c r="I24" s="11"/>
      <c r="K24" s="35"/>
    </row>
    <row r="25" spans="3:13" ht="15.5" x14ac:dyDescent="0.35">
      <c r="C25" s="17" t="s">
        <v>36</v>
      </c>
      <c r="D25" s="11"/>
      <c r="H25" s="32" t="s">
        <v>52</v>
      </c>
      <c r="I25" s="38">
        <f>I23-I22</f>
        <v>118.69766666666675</v>
      </c>
      <c r="J25" s="3" t="s">
        <v>17</v>
      </c>
      <c r="K25" s="39">
        <f>I25/12</f>
        <v>9.8914722222222284</v>
      </c>
      <c r="L25" s="3" t="s">
        <v>18</v>
      </c>
    </row>
    <row r="26" spans="3:13" x14ac:dyDescent="0.35">
      <c r="C26" s="7" t="s">
        <v>32</v>
      </c>
      <c r="D26" s="15">
        <v>160</v>
      </c>
      <c r="E26" t="s">
        <v>18</v>
      </c>
      <c r="H26" s="30" t="s">
        <v>46</v>
      </c>
      <c r="I26" s="34">
        <f>I9-I25</f>
        <v>1441.3023333333333</v>
      </c>
      <c r="J26" s="31" t="s">
        <v>17</v>
      </c>
      <c r="K26" s="37">
        <f>I26/12</f>
        <v>120.10852777777778</v>
      </c>
      <c r="L26" s="31" t="s">
        <v>18</v>
      </c>
      <c r="M26" s="31"/>
    </row>
    <row r="27" spans="3:13" x14ac:dyDescent="0.35">
      <c r="C27" s="7" t="s">
        <v>33</v>
      </c>
      <c r="D27" s="12">
        <f>D26*120</f>
        <v>19200</v>
      </c>
      <c r="E27" t="s">
        <v>1</v>
      </c>
    </row>
    <row r="28" spans="3:13" x14ac:dyDescent="0.35">
      <c r="C28" s="7" t="s">
        <v>30</v>
      </c>
      <c r="D28" s="16">
        <f>D27/I26</f>
        <v>13.321285587317211</v>
      </c>
      <c r="E28" t="s">
        <v>10</v>
      </c>
    </row>
    <row r="29" spans="3:13" ht="15.5" x14ac:dyDescent="0.35">
      <c r="C29" s="17"/>
    </row>
    <row r="30" spans="3:13" x14ac:dyDescent="0.35">
      <c r="D30" s="9"/>
    </row>
    <row r="31" spans="3:13" x14ac:dyDescent="0.35">
      <c r="D31" s="9"/>
      <c r="G31" s="32" t="s">
        <v>47</v>
      </c>
    </row>
    <row r="32" spans="3:13" x14ac:dyDescent="0.35">
      <c r="D32" s="9"/>
      <c r="G32" s="7" t="s">
        <v>48</v>
      </c>
      <c r="H32" s="28">
        <f>Grafiken!C25</f>
        <v>37903.896886311646</v>
      </c>
      <c r="I32" s="29" t="s">
        <v>1</v>
      </c>
    </row>
    <row r="33" spans="4:9" x14ac:dyDescent="0.35">
      <c r="D33" s="9"/>
      <c r="G33" s="7" t="s">
        <v>53</v>
      </c>
      <c r="H33" s="26">
        <f>Grafiken!I25</f>
        <v>22084.041101268671</v>
      </c>
      <c r="I33" s="27" t="s">
        <v>1</v>
      </c>
    </row>
    <row r="34" spans="4:9" x14ac:dyDescent="0.35">
      <c r="D34" s="9"/>
      <c r="G34" s="7" t="s">
        <v>54</v>
      </c>
      <c r="H34" s="26">
        <f>Grafiken!G25</f>
        <v>17884.041101268671</v>
      </c>
      <c r="I34" s="27" t="s">
        <v>1</v>
      </c>
    </row>
    <row r="35" spans="4:9" x14ac:dyDescent="0.35">
      <c r="D35" s="9"/>
      <c r="G35" s="7"/>
      <c r="H35" s="24"/>
      <c r="I35" s="25"/>
    </row>
    <row r="36" spans="4:9" x14ac:dyDescent="0.35">
      <c r="D36" s="9"/>
    </row>
    <row r="37" spans="4:9" x14ac:dyDescent="0.35">
      <c r="D37" s="9"/>
    </row>
    <row r="38" spans="4:9" x14ac:dyDescent="0.35">
      <c r="D38" s="9"/>
    </row>
    <row r="39" spans="4:9" x14ac:dyDescent="0.35">
      <c r="D39" s="9"/>
    </row>
    <row r="40" spans="4:9" x14ac:dyDescent="0.35">
      <c r="D40" s="9"/>
    </row>
    <row r="41" spans="4:9" x14ac:dyDescent="0.35">
      <c r="D41" s="9"/>
    </row>
    <row r="42" spans="4:9" x14ac:dyDescent="0.35">
      <c r="D42" s="9"/>
    </row>
    <row r="43" spans="4:9" x14ac:dyDescent="0.35">
      <c r="D43" s="9"/>
    </row>
    <row r="44" spans="4:9" x14ac:dyDescent="0.35">
      <c r="D44" s="9"/>
    </row>
  </sheetData>
  <hyperlinks>
    <hyperlink ref="E5" r:id="rId1"/>
    <hyperlink ref="E6" r:id="rId2"/>
  </hyperlinks>
  <pageMargins left="0.25" right="0.25" top="0.75" bottom="0.75" header="0.3" footer="0.3"/>
  <pageSetup paperSize="9" orientation="landscape" horizontalDpi="4294967293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zoomScaleNormal="100" workbookViewId="0">
      <selection activeCell="I6" sqref="I6"/>
    </sheetView>
  </sheetViews>
  <sheetFormatPr baseColWidth="10" defaultRowHeight="14.5" x14ac:dyDescent="0.35"/>
  <cols>
    <col min="1" max="1" width="5.08984375" customWidth="1"/>
    <col min="2" max="2" width="12.08984375" customWidth="1"/>
    <col min="3" max="3" width="15.54296875" customWidth="1"/>
    <col min="4" max="5" width="17.453125" customWidth="1"/>
    <col min="6" max="6" width="12.90625" customWidth="1"/>
    <col min="7" max="7" width="18.54296875" customWidth="1"/>
    <col min="8" max="8" width="11.7265625" customWidth="1"/>
  </cols>
  <sheetData>
    <row r="2" spans="1:11" ht="18.5" x14ac:dyDescent="0.45">
      <c r="B2" s="1"/>
      <c r="C2" s="1"/>
    </row>
    <row r="4" spans="1:11" x14ac:dyDescent="0.35">
      <c r="B4" s="3" t="s">
        <v>11</v>
      </c>
      <c r="C4" s="3"/>
    </row>
    <row r="5" spans="1:11" x14ac:dyDescent="0.35">
      <c r="B5" s="9" t="s">
        <v>31</v>
      </c>
      <c r="C5" s="9" t="s">
        <v>49</v>
      </c>
      <c r="D5" s="9" t="s">
        <v>34</v>
      </c>
      <c r="E5" s="9" t="s">
        <v>35</v>
      </c>
      <c r="F5" s="9" t="s">
        <v>19</v>
      </c>
      <c r="G5" s="9" t="s">
        <v>50</v>
      </c>
      <c r="H5" s="9" t="s">
        <v>36</v>
      </c>
      <c r="I5" s="6" t="s">
        <v>51</v>
      </c>
      <c r="K5" s="9"/>
    </row>
    <row r="6" spans="1:11" x14ac:dyDescent="0.35">
      <c r="A6">
        <v>1</v>
      </c>
      <c r="B6" s="12">
        <f>Dateneingabe!I9</f>
        <v>1560</v>
      </c>
      <c r="C6" s="12">
        <f>Dateneingabe!I9</f>
        <v>1560</v>
      </c>
      <c r="D6" s="13">
        <f>Dateneingabe!I25</f>
        <v>118.69766666666675</v>
      </c>
      <c r="E6" s="13">
        <f>D6</f>
        <v>118.69766666666675</v>
      </c>
      <c r="F6" s="13">
        <f>Dateneingabe!$I$26</f>
        <v>1441.3023333333333</v>
      </c>
      <c r="G6" s="13">
        <f>Dateneingabe!$D$21+D6</f>
        <v>15118.697666666667</v>
      </c>
      <c r="H6" s="14">
        <f>Dateneingabe!$D$26*12</f>
        <v>1920</v>
      </c>
      <c r="I6" s="4">
        <f>D6+H6</f>
        <v>2038.6976666666667</v>
      </c>
    </row>
    <row r="7" spans="1:11" x14ac:dyDescent="0.35">
      <c r="A7">
        <v>2</v>
      </c>
      <c r="B7" s="12">
        <f>B6+(B6*Dateneingabe!$D$11/100)</f>
        <v>1591.2</v>
      </c>
      <c r="C7" s="12">
        <f>C6+B7</f>
        <v>3151.2</v>
      </c>
      <c r="D7" s="12">
        <f>D6+(D6*Dateneingabe!$D$11/100)</f>
        <v>121.07162000000008</v>
      </c>
      <c r="E7" s="12">
        <f>E6+D7</f>
        <v>239.76928666666683</v>
      </c>
      <c r="F7" s="13">
        <f>Dateneingabe!$I$26</f>
        <v>1441.3023333333333</v>
      </c>
      <c r="G7" s="13">
        <f>G6+D7</f>
        <v>15239.769286666668</v>
      </c>
      <c r="H7" s="14">
        <f>Dateneingabe!$D$26*12</f>
        <v>1920</v>
      </c>
      <c r="I7" s="4">
        <f>I6+D7+H7</f>
        <v>4079.7692866666666</v>
      </c>
      <c r="K7" s="11"/>
    </row>
    <row r="8" spans="1:11" x14ac:dyDescent="0.35">
      <c r="A8">
        <v>3</v>
      </c>
      <c r="B8" s="12">
        <f>B7+(B7*Dateneingabe!$D$11/100)</f>
        <v>1623.0240000000001</v>
      </c>
      <c r="C8" s="12">
        <f t="shared" ref="C8:C30" si="0">C7+B8</f>
        <v>4774.2240000000002</v>
      </c>
      <c r="D8" s="12">
        <f>D7+(D7*Dateneingabe!$D$11/100)</f>
        <v>123.49305240000008</v>
      </c>
      <c r="E8" s="12">
        <f t="shared" ref="E8:E30" si="1">E7+D8</f>
        <v>363.26233906666693</v>
      </c>
      <c r="F8" s="13">
        <f>Dateneingabe!$I$26</f>
        <v>1441.3023333333333</v>
      </c>
      <c r="G8" s="13">
        <f t="shared" ref="G8:G30" si="2">G7+D8</f>
        <v>15363.262339066667</v>
      </c>
      <c r="H8" s="14">
        <f>Dateneingabe!$D$26*12</f>
        <v>1920</v>
      </c>
      <c r="I8" s="4">
        <f t="shared" ref="I8:I30" si="3">I7+D8+H8</f>
        <v>6123.2623390666668</v>
      </c>
      <c r="K8" s="11"/>
    </row>
    <row r="9" spans="1:11" x14ac:dyDescent="0.35">
      <c r="A9">
        <v>4</v>
      </c>
      <c r="B9" s="12">
        <f>B8+(B8*Dateneingabe!$D$11/100)</f>
        <v>1655.4844800000001</v>
      </c>
      <c r="C9" s="12">
        <f t="shared" si="0"/>
        <v>6429.7084800000002</v>
      </c>
      <c r="D9" s="12">
        <f>D8+(D8*Dateneingabe!$D$11/100)</f>
        <v>125.96291344800008</v>
      </c>
      <c r="E9" s="12">
        <f t="shared" si="1"/>
        <v>489.22525251466698</v>
      </c>
      <c r="F9" s="13">
        <f>Dateneingabe!$I$26</f>
        <v>1441.3023333333333</v>
      </c>
      <c r="G9" s="13">
        <f t="shared" si="2"/>
        <v>15489.225252514667</v>
      </c>
      <c r="H9" s="14">
        <f>Dateneingabe!$D$26*12</f>
        <v>1920</v>
      </c>
      <c r="I9" s="4">
        <f t="shared" si="3"/>
        <v>8169.2252525146669</v>
      </c>
      <c r="K9" s="11"/>
    </row>
    <row r="10" spans="1:11" x14ac:dyDescent="0.35">
      <c r="A10">
        <v>5</v>
      </c>
      <c r="B10" s="12">
        <f>B9+(B9*Dateneingabe!$D$11/100)</f>
        <v>1688.5941696</v>
      </c>
      <c r="C10" s="12">
        <f t="shared" si="0"/>
        <v>8118.3026496000002</v>
      </c>
      <c r="D10" s="12">
        <f>D9+(D9*Dateneingabe!$D$11/100)</f>
        <v>128.48217171696007</v>
      </c>
      <c r="E10" s="12">
        <f t="shared" si="1"/>
        <v>617.7074242316271</v>
      </c>
      <c r="F10" s="13">
        <f>Dateneingabe!$I$26</f>
        <v>1441.3023333333333</v>
      </c>
      <c r="G10" s="13">
        <f t="shared" si="2"/>
        <v>15617.707424231627</v>
      </c>
      <c r="H10" s="14">
        <f>Dateneingabe!$D$26*12</f>
        <v>1920</v>
      </c>
      <c r="I10" s="4">
        <f t="shared" si="3"/>
        <v>10217.707424231627</v>
      </c>
      <c r="K10" s="11"/>
    </row>
    <row r="11" spans="1:11" x14ac:dyDescent="0.35">
      <c r="A11">
        <v>6</v>
      </c>
      <c r="B11" s="12">
        <f>B10+(B10*Dateneingabe!$D$11/100)</f>
        <v>1722.366052992</v>
      </c>
      <c r="C11" s="12">
        <f t="shared" si="0"/>
        <v>9840.668702592</v>
      </c>
      <c r="D11" s="12">
        <f>D10+(D10*Dateneingabe!$D$11/100)</f>
        <v>131.05181515129928</v>
      </c>
      <c r="E11" s="12">
        <f t="shared" si="1"/>
        <v>748.75923938292635</v>
      </c>
      <c r="F11" s="13">
        <f>Dateneingabe!$I$26</f>
        <v>1441.3023333333333</v>
      </c>
      <c r="G11" s="13">
        <f t="shared" si="2"/>
        <v>15748.759239382925</v>
      </c>
      <c r="H11" s="14">
        <f>Dateneingabe!$D$26*12</f>
        <v>1920</v>
      </c>
      <c r="I11" s="4">
        <f t="shared" si="3"/>
        <v>12268.759239382925</v>
      </c>
      <c r="K11" s="11"/>
    </row>
    <row r="12" spans="1:11" x14ac:dyDescent="0.35">
      <c r="A12">
        <v>7</v>
      </c>
      <c r="B12" s="12">
        <f>B11+(B11*Dateneingabe!$D$11/100)</f>
        <v>1756.8133740518401</v>
      </c>
      <c r="C12" s="12">
        <f t="shared" si="0"/>
        <v>11597.482076643841</v>
      </c>
      <c r="D12" s="12">
        <f>D11+(D11*Dateneingabe!$D$11/100)</f>
        <v>133.67285145432527</v>
      </c>
      <c r="E12" s="12">
        <f t="shared" si="1"/>
        <v>882.43209083725162</v>
      </c>
      <c r="F12" s="13">
        <f>Dateneingabe!$I$26</f>
        <v>1441.3023333333333</v>
      </c>
      <c r="G12" s="13">
        <f t="shared" si="2"/>
        <v>15882.43209083725</v>
      </c>
      <c r="H12" s="14">
        <f>Dateneingabe!$D$26*12</f>
        <v>1920</v>
      </c>
      <c r="I12" s="4">
        <f t="shared" si="3"/>
        <v>14322.43209083725</v>
      </c>
      <c r="K12" s="11"/>
    </row>
    <row r="13" spans="1:11" x14ac:dyDescent="0.35">
      <c r="A13">
        <v>8</v>
      </c>
      <c r="B13" s="12">
        <f>B12+(B12*Dateneingabe!$D$11/100)</f>
        <v>1791.949641532877</v>
      </c>
      <c r="C13" s="12">
        <f t="shared" si="0"/>
        <v>13389.431718176718</v>
      </c>
      <c r="D13" s="12">
        <f>D12+(D12*Dateneingabe!$D$11/100)</f>
        <v>136.34630848341178</v>
      </c>
      <c r="E13" s="12">
        <f t="shared" si="1"/>
        <v>1018.7783993206634</v>
      </c>
      <c r="F13" s="13">
        <f>Dateneingabe!$I$26</f>
        <v>1441.3023333333333</v>
      </c>
      <c r="G13" s="13">
        <f t="shared" si="2"/>
        <v>16018.778399320661</v>
      </c>
      <c r="H13" s="14">
        <f>Dateneingabe!$D$26*12</f>
        <v>1920</v>
      </c>
      <c r="I13" s="4">
        <f t="shared" si="3"/>
        <v>16378.778399320661</v>
      </c>
      <c r="K13" s="11"/>
    </row>
    <row r="14" spans="1:11" x14ac:dyDescent="0.35">
      <c r="A14">
        <v>9</v>
      </c>
      <c r="B14" s="12">
        <f>B13+(B13*Dateneingabe!$D$11/100)</f>
        <v>1827.7886343635346</v>
      </c>
      <c r="C14" s="12">
        <f t="shared" si="0"/>
        <v>15217.220352540253</v>
      </c>
      <c r="D14" s="12">
        <f>D13+(D13*Dateneingabe!$D$11/100)</f>
        <v>139.07323465308002</v>
      </c>
      <c r="E14" s="12">
        <f t="shared" si="1"/>
        <v>1157.8516339737434</v>
      </c>
      <c r="F14" s="13">
        <f>Dateneingabe!$I$26</f>
        <v>1441.3023333333333</v>
      </c>
      <c r="G14" s="13">
        <f t="shared" si="2"/>
        <v>16157.851633973742</v>
      </c>
      <c r="H14" s="14">
        <f>Dateneingabe!$D$26*12</f>
        <v>1920</v>
      </c>
      <c r="I14" s="4">
        <f t="shared" si="3"/>
        <v>18437.85163397374</v>
      </c>
      <c r="K14" s="11"/>
    </row>
    <row r="15" spans="1:11" x14ac:dyDescent="0.35">
      <c r="A15">
        <v>10</v>
      </c>
      <c r="B15" s="12">
        <f>B14+(B14*Dateneingabe!$D$11/100)</f>
        <v>1864.3444070508053</v>
      </c>
      <c r="C15" s="12">
        <f t="shared" si="0"/>
        <v>17081.56475959106</v>
      </c>
      <c r="D15" s="12">
        <f>D14+(D14*Dateneingabe!$D$11/100)</f>
        <v>141.85469934614162</v>
      </c>
      <c r="E15" s="12">
        <f t="shared" si="1"/>
        <v>1299.7063333198851</v>
      </c>
      <c r="F15" s="13">
        <f>Dateneingabe!$I$26</f>
        <v>1441.3023333333333</v>
      </c>
      <c r="G15" s="13">
        <f t="shared" si="2"/>
        <v>16299.706333319884</v>
      </c>
      <c r="H15" s="14">
        <f>Dateneingabe!$D$26*12</f>
        <v>1920</v>
      </c>
      <c r="I15" s="4">
        <f t="shared" si="3"/>
        <v>20499.706333319882</v>
      </c>
      <c r="K15" s="11"/>
    </row>
    <row r="16" spans="1:11" x14ac:dyDescent="0.35">
      <c r="A16">
        <v>11</v>
      </c>
      <c r="B16" s="12">
        <f>B15+(B15*Dateneingabe!$D$11/100)</f>
        <v>1901.6312951918214</v>
      </c>
      <c r="C16" s="12">
        <f t="shared" si="0"/>
        <v>18983.196054782882</v>
      </c>
      <c r="D16" s="12">
        <f>D15+(D15*Dateneingabe!$D$11/100)</f>
        <v>144.69179333306445</v>
      </c>
      <c r="E16" s="12">
        <f t="shared" si="1"/>
        <v>1444.3981266529495</v>
      </c>
      <c r="F16" s="13">
        <f>Dateneingabe!$I$26</f>
        <v>1441.3023333333333</v>
      </c>
      <c r="G16" s="13">
        <f t="shared" si="2"/>
        <v>16444.398126652948</v>
      </c>
      <c r="H16" s="4">
        <v>0</v>
      </c>
      <c r="I16" s="4">
        <f t="shared" si="3"/>
        <v>20644.398126652948</v>
      </c>
      <c r="K16" s="11"/>
    </row>
    <row r="17" spans="1:11" x14ac:dyDescent="0.35">
      <c r="A17">
        <v>12</v>
      </c>
      <c r="B17" s="12">
        <f>B16+(B16*Dateneingabe!$D$11/100)</f>
        <v>1939.6639210956578</v>
      </c>
      <c r="C17" s="12">
        <f t="shared" si="0"/>
        <v>20922.859975878539</v>
      </c>
      <c r="D17" s="12">
        <f>D16+(D16*Dateneingabe!$D$11/100)</f>
        <v>147.58562919972573</v>
      </c>
      <c r="E17" s="12">
        <f t="shared" si="1"/>
        <v>1591.9837558526751</v>
      </c>
      <c r="F17" s="13">
        <f>Dateneingabe!$I$26</f>
        <v>1441.3023333333333</v>
      </c>
      <c r="G17" s="13">
        <f t="shared" si="2"/>
        <v>16591.983755852674</v>
      </c>
      <c r="H17" s="4">
        <v>0</v>
      </c>
      <c r="I17" s="4">
        <f t="shared" si="3"/>
        <v>20791.983755852674</v>
      </c>
      <c r="K17" s="11"/>
    </row>
    <row r="18" spans="1:11" x14ac:dyDescent="0.35">
      <c r="A18">
        <v>13</v>
      </c>
      <c r="B18" s="12">
        <f>B17+(B17*Dateneingabe!$D$11/100)</f>
        <v>1978.4571995175709</v>
      </c>
      <c r="C18" s="12">
        <f t="shared" si="0"/>
        <v>22901.317175396111</v>
      </c>
      <c r="D18" s="12">
        <f>D17+(D17*Dateneingabe!$D$11/100)</f>
        <v>150.53734178372025</v>
      </c>
      <c r="E18" s="12">
        <f t="shared" si="1"/>
        <v>1742.5210976363953</v>
      </c>
      <c r="F18" s="13">
        <f>Dateneingabe!$I$26</f>
        <v>1441.3023333333333</v>
      </c>
      <c r="G18" s="13">
        <f t="shared" si="2"/>
        <v>16742.521097636396</v>
      </c>
      <c r="H18" s="4">
        <v>0</v>
      </c>
      <c r="I18" s="4">
        <f t="shared" si="3"/>
        <v>20942.521097636396</v>
      </c>
      <c r="K18" s="11"/>
    </row>
    <row r="19" spans="1:11" x14ac:dyDescent="0.35">
      <c r="A19">
        <v>14</v>
      </c>
      <c r="B19" s="12">
        <f>B18+(B18*Dateneingabe!$D$11/100)</f>
        <v>2018.0263435079223</v>
      </c>
      <c r="C19" s="12">
        <f t="shared" si="0"/>
        <v>24919.343518904032</v>
      </c>
      <c r="D19" s="12">
        <f>D18+(D18*Dateneingabe!$D$11/100)</f>
        <v>153.54808861939466</v>
      </c>
      <c r="E19" s="12">
        <f t="shared" si="1"/>
        <v>1896.0691862557901</v>
      </c>
      <c r="F19" s="13">
        <f>Dateneingabe!$I$26</f>
        <v>1441.3023333333333</v>
      </c>
      <c r="G19" s="13">
        <f t="shared" si="2"/>
        <v>16896.069186255791</v>
      </c>
      <c r="H19" s="4">
        <v>0</v>
      </c>
      <c r="I19" s="4">
        <f t="shared" si="3"/>
        <v>21096.069186255791</v>
      </c>
      <c r="K19" s="11"/>
    </row>
    <row r="20" spans="1:11" x14ac:dyDescent="0.35">
      <c r="A20">
        <v>15</v>
      </c>
      <c r="B20" s="12">
        <f>B19+(B19*Dateneingabe!$D$11/100)</f>
        <v>2058.3868703780809</v>
      </c>
      <c r="C20" s="12">
        <f t="shared" si="0"/>
        <v>26977.730389282115</v>
      </c>
      <c r="D20" s="12">
        <f>D19+(D19*Dateneingabe!$D$11/100)</f>
        <v>156.61905039178257</v>
      </c>
      <c r="E20" s="12">
        <f t="shared" si="1"/>
        <v>2052.6882366475725</v>
      </c>
      <c r="F20" s="13">
        <f>Dateneingabe!$I$26</f>
        <v>1441.3023333333333</v>
      </c>
      <c r="G20" s="13">
        <f t="shared" si="2"/>
        <v>17052.688236647573</v>
      </c>
      <c r="H20" s="4">
        <v>0</v>
      </c>
      <c r="I20" s="4">
        <f t="shared" si="3"/>
        <v>21252.688236647573</v>
      </c>
      <c r="K20" s="11"/>
    </row>
    <row r="21" spans="1:11" x14ac:dyDescent="0.35">
      <c r="A21">
        <v>16</v>
      </c>
      <c r="B21" s="12">
        <f>B20+(B20*Dateneingabe!$D$11/100)</f>
        <v>2099.5546077856425</v>
      </c>
      <c r="C21" s="12">
        <f t="shared" si="0"/>
        <v>29077.284997067756</v>
      </c>
      <c r="D21" s="12">
        <f>D20+(D20*Dateneingabe!$D$11/100)</f>
        <v>159.75143139961821</v>
      </c>
      <c r="E21" s="12">
        <f t="shared" si="1"/>
        <v>2212.4396680471905</v>
      </c>
      <c r="F21" s="13">
        <f>Dateneingabe!$I$26</f>
        <v>1441.3023333333333</v>
      </c>
      <c r="G21" s="13">
        <f t="shared" si="2"/>
        <v>17212.439668047191</v>
      </c>
      <c r="H21" s="4">
        <v>0</v>
      </c>
      <c r="I21" s="4">
        <f t="shared" si="3"/>
        <v>21412.439668047191</v>
      </c>
      <c r="K21" s="11"/>
    </row>
    <row r="22" spans="1:11" x14ac:dyDescent="0.35">
      <c r="A22">
        <v>17</v>
      </c>
      <c r="B22" s="12">
        <f>B21+(B21*Dateneingabe!$D$11/100)</f>
        <v>2141.5456999413555</v>
      </c>
      <c r="C22" s="12">
        <f t="shared" si="0"/>
        <v>31218.830697009111</v>
      </c>
      <c r="D22" s="12">
        <f>D21+(D21*Dateneingabe!$D$11/100)</f>
        <v>162.94646002761058</v>
      </c>
      <c r="E22" s="12">
        <f t="shared" si="1"/>
        <v>2375.386128074801</v>
      </c>
      <c r="F22" s="13">
        <f>Dateneingabe!$I$26</f>
        <v>1441.3023333333333</v>
      </c>
      <c r="G22" s="13">
        <f t="shared" si="2"/>
        <v>17375.386128074802</v>
      </c>
      <c r="H22" s="4">
        <v>0</v>
      </c>
      <c r="I22" s="4">
        <f t="shared" si="3"/>
        <v>21575.386128074802</v>
      </c>
      <c r="K22" s="11"/>
    </row>
    <row r="23" spans="1:11" x14ac:dyDescent="0.35">
      <c r="A23">
        <v>18</v>
      </c>
      <c r="B23" s="12">
        <f>B22+(B22*Dateneingabe!$D$11/100)</f>
        <v>2184.3766139401828</v>
      </c>
      <c r="C23" s="12">
        <f t="shared" si="0"/>
        <v>33403.207310949292</v>
      </c>
      <c r="D23" s="12">
        <f>D22+(D22*Dateneingabe!$D$11/100)</f>
        <v>166.2053892281628</v>
      </c>
      <c r="E23" s="12">
        <f t="shared" si="1"/>
        <v>2541.5915173029639</v>
      </c>
      <c r="F23" s="13">
        <f>Dateneingabe!$I$26</f>
        <v>1441.3023333333333</v>
      </c>
      <c r="G23" s="13">
        <f t="shared" si="2"/>
        <v>17541.591517302964</v>
      </c>
      <c r="H23" s="4">
        <v>0</v>
      </c>
      <c r="I23" s="4">
        <f t="shared" si="3"/>
        <v>21741.591517302964</v>
      </c>
      <c r="K23" s="11"/>
    </row>
    <row r="24" spans="1:11" x14ac:dyDescent="0.35">
      <c r="A24">
        <v>19</v>
      </c>
      <c r="B24" s="12">
        <f>B23+(B23*Dateneingabe!$D$11/100)</f>
        <v>2228.0641462189865</v>
      </c>
      <c r="C24" s="12">
        <f t="shared" si="0"/>
        <v>35631.271457168281</v>
      </c>
      <c r="D24" s="12">
        <f>D23+(D23*Dateneingabe!$D$11/100)</f>
        <v>169.52949701272607</v>
      </c>
      <c r="E24" s="12">
        <f t="shared" si="1"/>
        <v>2711.12101431569</v>
      </c>
      <c r="F24" s="13">
        <f>Dateneingabe!$I$26</f>
        <v>1441.3023333333333</v>
      </c>
      <c r="G24" s="13">
        <f t="shared" si="2"/>
        <v>17711.12101431569</v>
      </c>
      <c r="H24" s="4">
        <v>0</v>
      </c>
      <c r="I24" s="4">
        <f t="shared" si="3"/>
        <v>21911.12101431569</v>
      </c>
      <c r="K24" s="11"/>
    </row>
    <row r="25" spans="1:11" x14ac:dyDescent="0.35">
      <c r="A25">
        <v>20</v>
      </c>
      <c r="B25" s="12">
        <f>B24+(B24*Dateneingabe!$D$11/100)</f>
        <v>2272.6254291433661</v>
      </c>
      <c r="C25" s="12">
        <f t="shared" si="0"/>
        <v>37903.896886311646</v>
      </c>
      <c r="D25" s="12">
        <f>D24+(D24*Dateneingabe!$D$11/100)</f>
        <v>172.9200869529806</v>
      </c>
      <c r="E25" s="12">
        <f t="shared" si="1"/>
        <v>2884.0411012686704</v>
      </c>
      <c r="F25" s="13">
        <f>Dateneingabe!$I$26</f>
        <v>1441.3023333333333</v>
      </c>
      <c r="G25" s="13">
        <f t="shared" si="2"/>
        <v>17884.041101268671</v>
      </c>
      <c r="H25" s="4">
        <v>0</v>
      </c>
      <c r="I25" s="4">
        <f t="shared" si="3"/>
        <v>22084.041101268671</v>
      </c>
      <c r="K25" s="11"/>
    </row>
    <row r="26" spans="1:11" x14ac:dyDescent="0.35">
      <c r="A26">
        <v>21</v>
      </c>
      <c r="B26" s="12">
        <f>B25+(B25*Dateneingabe!$D$11/100)</f>
        <v>2318.0779377262334</v>
      </c>
      <c r="C26" s="12">
        <f t="shared" si="0"/>
        <v>40221.974824037883</v>
      </c>
      <c r="D26" s="12">
        <f>D25+(D25*Dateneingabe!$D$11/100)</f>
        <v>176.37848869204021</v>
      </c>
      <c r="E26" s="12">
        <f t="shared" si="1"/>
        <v>3060.4195899607107</v>
      </c>
      <c r="F26" s="13">
        <f>-Dateneingabe!$D$19</f>
        <v>-150</v>
      </c>
      <c r="G26" s="13">
        <f t="shared" si="2"/>
        <v>18060.419589960711</v>
      </c>
      <c r="H26" s="4">
        <v>0</v>
      </c>
      <c r="I26" s="4">
        <f t="shared" si="3"/>
        <v>22260.419589960711</v>
      </c>
      <c r="K26" s="11"/>
    </row>
    <row r="27" spans="1:11" x14ac:dyDescent="0.35">
      <c r="A27">
        <v>22</v>
      </c>
      <c r="B27" s="12">
        <f>B26+(B26*Dateneingabe!$D$11/100)</f>
        <v>2364.439496480758</v>
      </c>
      <c r="C27" s="12">
        <f t="shared" si="0"/>
        <v>42586.414320518641</v>
      </c>
      <c r="D27" s="12">
        <f>D26+(D26*Dateneingabe!$D$11/100)</f>
        <v>179.90605846588102</v>
      </c>
      <c r="E27" s="12">
        <f t="shared" si="1"/>
        <v>3240.3256484265917</v>
      </c>
      <c r="F27" s="13">
        <f>-Dateneingabe!$D$19</f>
        <v>-150</v>
      </c>
      <c r="G27" s="13">
        <f t="shared" si="2"/>
        <v>18240.325648426591</v>
      </c>
      <c r="H27" s="4">
        <v>0</v>
      </c>
      <c r="I27" s="4">
        <f t="shared" si="3"/>
        <v>22440.325648426591</v>
      </c>
      <c r="K27" s="11"/>
    </row>
    <row r="28" spans="1:11" x14ac:dyDescent="0.35">
      <c r="A28">
        <v>23</v>
      </c>
      <c r="B28" s="12">
        <f>B27+(B27*Dateneingabe!$D$11/100)</f>
        <v>2411.7282864103731</v>
      </c>
      <c r="C28" s="12">
        <f t="shared" si="0"/>
        <v>44998.142606929017</v>
      </c>
      <c r="D28" s="12">
        <f>D27+(D27*Dateneingabe!$D$11/100)</f>
        <v>183.50417963519862</v>
      </c>
      <c r="E28" s="12">
        <f t="shared" si="1"/>
        <v>3423.8298280617901</v>
      </c>
      <c r="F28" s="13">
        <f>-Dateneingabe!$D$19</f>
        <v>-150</v>
      </c>
      <c r="G28" s="13">
        <f t="shared" si="2"/>
        <v>18423.829828061789</v>
      </c>
      <c r="H28" s="4">
        <v>0</v>
      </c>
      <c r="I28" s="4">
        <f t="shared" si="3"/>
        <v>22623.829828061789</v>
      </c>
      <c r="K28" s="11"/>
    </row>
    <row r="29" spans="1:11" x14ac:dyDescent="0.35">
      <c r="A29">
        <v>24</v>
      </c>
      <c r="B29" s="12">
        <f>B28+(B28*Dateneingabe!$D$11/100)</f>
        <v>2459.9628521385807</v>
      </c>
      <c r="C29" s="12">
        <f t="shared" si="0"/>
        <v>47458.105459067599</v>
      </c>
      <c r="D29" s="12">
        <f>D28+(D28*Dateneingabe!$D$11/100)</f>
        <v>187.1742632279026</v>
      </c>
      <c r="E29" s="12">
        <f t="shared" si="1"/>
        <v>3611.0040912896925</v>
      </c>
      <c r="F29" s="13">
        <f>-Dateneingabe!$D$19</f>
        <v>-150</v>
      </c>
      <c r="G29" s="13">
        <f t="shared" si="2"/>
        <v>18611.004091289691</v>
      </c>
      <c r="H29" s="4">
        <v>0</v>
      </c>
      <c r="I29" s="4">
        <f t="shared" si="3"/>
        <v>22811.004091289691</v>
      </c>
      <c r="K29" s="11"/>
    </row>
    <row r="30" spans="1:11" x14ac:dyDescent="0.35">
      <c r="A30">
        <v>25</v>
      </c>
      <c r="B30" s="12">
        <f>B29+(B29*Dateneingabe!$D$11/100)</f>
        <v>2509.1621091813522</v>
      </c>
      <c r="C30" s="12">
        <f t="shared" si="0"/>
        <v>49967.26756824895</v>
      </c>
      <c r="D30" s="12">
        <f>D29+(D29*Dateneingabe!$D$11/100)</f>
        <v>190.91774849246065</v>
      </c>
      <c r="E30" s="12">
        <f t="shared" si="1"/>
        <v>3801.9218397821533</v>
      </c>
      <c r="F30" s="13">
        <f>-Dateneingabe!$D$19</f>
        <v>-150</v>
      </c>
      <c r="G30" s="13">
        <f t="shared" si="2"/>
        <v>18801.921839782153</v>
      </c>
      <c r="H30" s="4">
        <v>0</v>
      </c>
      <c r="I30" s="4">
        <f t="shared" si="3"/>
        <v>23001.921839782153</v>
      </c>
      <c r="K30" s="11"/>
    </row>
    <row r="31" spans="1:11" x14ac:dyDescent="0.35">
      <c r="H31" s="4"/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Dateneingabe</vt:lpstr>
      <vt:lpstr>Grafiken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Heizung mieten</dc:title>
  <dc:creator>Maik Hanau</dc:creator>
  <cp:lastModifiedBy>Maik Hanau</cp:lastModifiedBy>
  <dcterms:created xsi:type="dcterms:W3CDTF">2021-08-06T10:34:07Z</dcterms:created>
  <dcterms:modified xsi:type="dcterms:W3CDTF">2025-06-10T13:59:18Z</dcterms:modified>
</cp:coreProperties>
</file>