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achwerk-Videos\Dateien\"/>
    </mc:Choice>
  </mc:AlternateContent>
  <bookViews>
    <workbookView xWindow="0" yWindow="0" windowWidth="38400" windowHeight="17850"/>
  </bookViews>
  <sheets>
    <sheet name="Dateneingabe" sheetId="1" r:id="rId1"/>
    <sheet name="Grafik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5" i="1"/>
  <c r="I9" i="1"/>
  <c r="C6" i="2" s="1"/>
  <c r="I15" i="1" l="1"/>
  <c r="I16" i="1" s="1"/>
  <c r="I21" i="1" l="1"/>
  <c r="I10" i="1"/>
  <c r="D6" i="2" s="1"/>
  <c r="B6" i="2"/>
  <c r="I17" i="1"/>
  <c r="I22" i="1" s="1"/>
  <c r="I19" i="1"/>
  <c r="E6" i="2" l="1"/>
  <c r="J6" i="2"/>
  <c r="I6" i="2"/>
  <c r="H6" i="2"/>
  <c r="G6" i="2"/>
  <c r="D22" i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C7" i="2" l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l="1"/>
  <c r="C27" i="2" s="1"/>
  <c r="C28" i="2" s="1"/>
  <c r="C29" i="2" s="1"/>
  <c r="C30" i="2" s="1"/>
  <c r="D7" i="2"/>
  <c r="H7" i="2" l="1"/>
  <c r="G7" i="2"/>
  <c r="I7" i="2"/>
  <c r="J7" i="2"/>
  <c r="D8" i="2"/>
  <c r="E7" i="2"/>
  <c r="I8" i="2" l="1"/>
  <c r="J8" i="2"/>
  <c r="G8" i="2"/>
  <c r="H8" i="2"/>
  <c r="E8" i="2"/>
  <c r="D9" i="2"/>
  <c r="I9" i="2" s="1"/>
  <c r="H9" i="2" l="1"/>
  <c r="G9" i="2"/>
  <c r="J9" i="2"/>
  <c r="D10" i="2"/>
  <c r="I10" i="2" s="1"/>
  <c r="E9" i="2"/>
  <c r="J10" i="2" l="1"/>
  <c r="G10" i="2"/>
  <c r="H10" i="2"/>
  <c r="E10" i="2"/>
  <c r="D11" i="2"/>
  <c r="I11" i="2" s="1"/>
  <c r="H11" i="2" l="1"/>
  <c r="G11" i="2"/>
  <c r="J11" i="2"/>
  <c r="D12" i="2"/>
  <c r="I12" i="2" s="1"/>
  <c r="E11" i="2"/>
  <c r="J12" i="2" l="1"/>
  <c r="G12" i="2"/>
  <c r="H12" i="2"/>
  <c r="E12" i="2"/>
  <c r="D13" i="2"/>
  <c r="I13" i="2" s="1"/>
  <c r="H13" i="2" l="1"/>
  <c r="G13" i="2"/>
  <c r="J13" i="2"/>
  <c r="D14" i="2"/>
  <c r="I14" i="2" s="1"/>
  <c r="E13" i="2"/>
  <c r="J14" i="2" l="1"/>
  <c r="G14" i="2"/>
  <c r="H14" i="2"/>
  <c r="E14" i="2"/>
  <c r="D15" i="2"/>
  <c r="I15" i="2" s="1"/>
  <c r="H15" i="2" l="1"/>
  <c r="G15" i="2"/>
  <c r="J15" i="2"/>
  <c r="D16" i="2"/>
  <c r="I16" i="2" s="1"/>
  <c r="E15" i="2"/>
  <c r="J16" i="2" l="1"/>
  <c r="G16" i="2"/>
  <c r="H16" i="2"/>
  <c r="E16" i="2"/>
  <c r="D17" i="2"/>
  <c r="I17" i="2" s="1"/>
  <c r="H17" i="2" l="1"/>
  <c r="G17" i="2"/>
  <c r="J17" i="2"/>
  <c r="D18" i="2"/>
  <c r="I18" i="2" s="1"/>
  <c r="E17" i="2"/>
  <c r="J18" i="2" l="1"/>
  <c r="G18" i="2"/>
  <c r="H18" i="2"/>
  <c r="E18" i="2"/>
  <c r="D19" i="2"/>
  <c r="I19" i="2" s="1"/>
  <c r="H19" i="2" l="1"/>
  <c r="G19" i="2"/>
  <c r="J19" i="2"/>
  <c r="D20" i="2"/>
  <c r="I20" i="2" s="1"/>
  <c r="E19" i="2"/>
  <c r="J20" i="2" l="1"/>
  <c r="G20" i="2"/>
  <c r="H20" i="2"/>
  <c r="E20" i="2"/>
  <c r="D21" i="2"/>
  <c r="I21" i="2" s="1"/>
  <c r="H21" i="2" l="1"/>
  <c r="G21" i="2"/>
  <c r="J21" i="2"/>
  <c r="D22" i="2"/>
  <c r="I22" i="2" s="1"/>
  <c r="E21" i="2"/>
  <c r="J22" i="2" l="1"/>
  <c r="G22" i="2"/>
  <c r="H22" i="2"/>
  <c r="E22" i="2"/>
  <c r="D23" i="2"/>
  <c r="I23" i="2" s="1"/>
  <c r="H23" i="2" l="1"/>
  <c r="G23" i="2"/>
  <c r="J23" i="2"/>
  <c r="D24" i="2"/>
  <c r="I24" i="2" s="1"/>
  <c r="E23" i="2"/>
  <c r="J24" i="2" l="1"/>
  <c r="G24" i="2"/>
  <c r="H24" i="2"/>
  <c r="E24" i="2"/>
  <c r="D25" i="2"/>
  <c r="H25" i="2" l="1"/>
  <c r="G25" i="2"/>
  <c r="J25" i="2"/>
  <c r="I25" i="2"/>
  <c r="D26" i="2"/>
  <c r="E25" i="2"/>
  <c r="I26" i="2" l="1"/>
  <c r="J26" i="2"/>
  <c r="G26" i="2"/>
  <c r="H26" i="2"/>
  <c r="E26" i="2"/>
  <c r="D27" i="2"/>
  <c r="I27" i="2" s="1"/>
  <c r="H27" i="2" l="1"/>
  <c r="G27" i="2"/>
  <c r="J27" i="2"/>
  <c r="D28" i="2"/>
  <c r="I28" i="2" s="1"/>
  <c r="E27" i="2"/>
  <c r="J28" i="2" l="1"/>
  <c r="G28" i="2"/>
  <c r="H28" i="2"/>
  <c r="E28" i="2"/>
  <c r="D29" i="2"/>
  <c r="I29" i="2" s="1"/>
  <c r="H29" i="2" l="1"/>
  <c r="G29" i="2"/>
  <c r="J29" i="2"/>
  <c r="D30" i="2"/>
  <c r="I30" i="2" s="1"/>
  <c r="E29" i="2"/>
  <c r="J30" i="2" l="1"/>
  <c r="G30" i="2"/>
  <c r="H30" i="2"/>
  <c r="E30" i="2"/>
</calcChain>
</file>

<file path=xl/comments1.xml><?xml version="1.0" encoding="utf-8"?>
<comments xmlns="http://schemas.openxmlformats.org/spreadsheetml/2006/main">
  <authors>
    <author>Maik Hanau</author>
  </authors>
  <commentList>
    <comment ref="D9" authorId="0" shapeId="0">
      <text>
        <r>
          <rPr>
            <b/>
            <sz val="9"/>
            <color indexed="81"/>
            <rFont val="Segoe UI"/>
            <family val="2"/>
          </rPr>
          <t>Euer jährlicher Stromverbrauch (im Durchschnitt)</t>
        </r>
      </text>
    </comment>
    <comment ref="D10" authorId="0" shapeId="0">
      <text>
        <r>
          <rPr>
            <b/>
            <sz val="9"/>
            <color indexed="81"/>
            <rFont val="Segoe UI"/>
            <family val="2"/>
          </rPr>
          <t>Euer aktueller Stromkosten pro Monat (Arbeitspreis inkl Grundkosten)</t>
        </r>
      </text>
    </comment>
    <comment ref="D11" authorId="0" shapeId="0">
      <text>
        <r>
          <rPr>
            <b/>
            <sz val="9"/>
            <color indexed="81"/>
            <rFont val="Segoe UI"/>
            <family val="2"/>
          </rPr>
          <t>Preissteigerung für den Netzbezug von Strom pro Jahr</t>
        </r>
      </text>
    </comment>
    <comment ref="D12" authorId="0" shapeId="0">
      <text>
        <r>
          <rPr>
            <b/>
            <sz val="9"/>
            <color indexed="81"/>
            <rFont val="Segoe UI"/>
            <family val="2"/>
          </rPr>
          <t>Die aktuelle EEG Einspeisevergütung</t>
        </r>
      </text>
    </comment>
    <comment ref="D15" authorId="0" shapeId="0">
      <text>
        <r>
          <rPr>
            <b/>
            <sz val="9"/>
            <color indexed="81"/>
            <rFont val="Segoe UI"/>
            <family val="2"/>
          </rPr>
          <t>Die installierte Leistung eurer PV-Anlage</t>
        </r>
      </text>
    </comment>
    <comment ref="D16" authorId="0" shapeId="0">
      <text>
        <r>
          <rPr>
            <b/>
            <sz val="9"/>
            <color indexed="81"/>
            <rFont val="Segoe UI"/>
            <charset val="1"/>
          </rPr>
          <t>Je nach Lage produziert die PV Anlage unterschiedlich viel Strom - Standard ist ein Wert zwischen 900kWh/ (Norden) und ca. 1.200kWh (Süden)</t>
        </r>
      </text>
    </comment>
    <comment ref="D17" authorId="0" shapeId="0">
      <text>
        <r>
          <rPr>
            <b/>
            <sz val="9"/>
            <color indexed="81"/>
            <rFont val="Segoe UI"/>
            <charset val="1"/>
          </rPr>
          <t>Der (berechnete) Eigenverbauch der PV-Anlage - Ergibt sich aus Anlagengröße, Ausrichtung, Konfiguration und dem eigenen Stromverbrauch.</t>
        </r>
      </text>
    </comment>
    <comment ref="D18" authorId="0" shapeId="0">
      <text>
        <r>
          <rPr>
            <b/>
            <sz val="9"/>
            <color indexed="81"/>
            <rFont val="Segoe UI"/>
            <family val="2"/>
          </rPr>
          <t>Autarkiegrad wird wie auch der Eigenverbrauch rechnerisch ermittelt.
Werte könnt ihr unter Anderem hier ermitteln:
https://solar.htw-berlin.de/rechner/unabhaengigkeitsrechner/</t>
        </r>
      </text>
    </comment>
    <comment ref="D19" authorId="0" shapeId="0">
      <text>
        <r>
          <rPr>
            <b/>
            <sz val="9"/>
            <color indexed="81"/>
            <rFont val="Segoe UI"/>
            <family val="2"/>
          </rPr>
          <t>Hier sind die "Standard" Betriebskosten der angegebenen PV-Anlage angegeben.
Im Durchschnitt rechnet man mit 1,5% bis 2% vom Anlagenwert.</t>
        </r>
      </text>
    </comment>
    <comment ref="D21" authorId="0" shapeId="0">
      <text>
        <r>
          <rPr>
            <b/>
            <sz val="9"/>
            <color indexed="81"/>
            <rFont val="Segoe UI"/>
            <family val="2"/>
          </rPr>
          <t>Hier werden die Gesamtkosten der PV-Anlage angegen - diese stammen am besten direkt aus den Angeboten</t>
        </r>
      </text>
    </comment>
    <comment ref="D22" authorId="0" shapeId="0">
      <text>
        <r>
          <rPr>
            <b/>
            <sz val="9"/>
            <color indexed="81"/>
            <rFont val="Segoe UI"/>
            <family val="2"/>
          </rPr>
          <t>Das ist die "grobe" Amortisationszeit bis sich die Investition in die PV Anlage gerechnet hat</t>
        </r>
      </text>
    </comment>
  </commentList>
</comments>
</file>

<file path=xl/sharedStrings.xml><?xml version="1.0" encoding="utf-8"?>
<sst xmlns="http://schemas.openxmlformats.org/spreadsheetml/2006/main" count="64" uniqueCount="50">
  <si>
    <t>https://www.youtube.com/c/DerFachwerker</t>
  </si>
  <si>
    <t>EUR</t>
  </si>
  <si>
    <r>
      <t>Maik Hanau (</t>
    </r>
    <r>
      <rPr>
        <i/>
        <sz val="11"/>
        <color theme="1"/>
        <rFont val="Calibri"/>
        <family val="2"/>
        <scheme val="minor"/>
      </rPr>
      <t>Der Fachwerker</t>
    </r>
    <r>
      <rPr>
        <sz val="11"/>
        <color theme="1"/>
        <rFont val="Calibri"/>
        <family val="2"/>
        <scheme val="minor"/>
      </rPr>
      <t>)</t>
    </r>
  </si>
  <si>
    <t>https://www.der-fachwerker-saniert.de/tool_downloads</t>
  </si>
  <si>
    <t>1.0</t>
  </si>
  <si>
    <t xml:space="preserve">Autor: </t>
  </si>
  <si>
    <t xml:space="preserve">Download: </t>
  </si>
  <si>
    <t xml:space="preserve">YouTube: </t>
  </si>
  <si>
    <t xml:space="preserve">Version: </t>
  </si>
  <si>
    <t>kWp</t>
  </si>
  <si>
    <t>Jahre</t>
  </si>
  <si>
    <t>Datentabelle - Entwicklung der Kosten über 20 Jahre</t>
  </si>
  <si>
    <t>%/Jahr</t>
  </si>
  <si>
    <t>%</t>
  </si>
  <si>
    <t>Cent/kWh</t>
  </si>
  <si>
    <t xml:space="preserve">Eigenverbrauch: </t>
  </si>
  <si>
    <t xml:space="preserve">Einspeisung: </t>
  </si>
  <si>
    <t>EUR/Jahr</t>
  </si>
  <si>
    <t>Einsparungen</t>
  </si>
  <si>
    <t xml:space="preserve">Stromverbrauch: </t>
  </si>
  <si>
    <t>kWh/Jahr</t>
  </si>
  <si>
    <t xml:space="preserve">Stromkosten: </t>
  </si>
  <si>
    <t xml:space="preserve">Strom-Preissteigerung: </t>
  </si>
  <si>
    <t xml:space="preserve">PV-Leistung: </t>
  </si>
  <si>
    <t xml:space="preserve">Netzbezug: </t>
  </si>
  <si>
    <t xml:space="preserve">Betriebskosten: </t>
  </si>
  <si>
    <t xml:space="preserve">Einspeisevergütung: </t>
  </si>
  <si>
    <t xml:space="preserve">Anlagenkosten: </t>
  </si>
  <si>
    <t xml:space="preserve">Amortisation: </t>
  </si>
  <si>
    <t>Stromkosten</t>
  </si>
  <si>
    <t>Stromkosten mit PV</t>
  </si>
  <si>
    <t>Strom m PV Summe</t>
  </si>
  <si>
    <t>Photovoltaik-Anlage</t>
  </si>
  <si>
    <t>Grundwerte</t>
  </si>
  <si>
    <t>Info-Werte</t>
  </si>
  <si>
    <t xml:space="preserve">Autarkiegrad: </t>
  </si>
  <si>
    <t xml:space="preserve">Leistungsfaktor: </t>
  </si>
  <si>
    <t>kWh/kWp</t>
  </si>
  <si>
    <t xml:space="preserve">Gesamterzeugung: </t>
  </si>
  <si>
    <t xml:space="preserve">Stromkosten mit PV: </t>
  </si>
  <si>
    <t>EUR/kWh</t>
  </si>
  <si>
    <t xml:space="preserve">Stromkosten ohne PV: </t>
  </si>
  <si>
    <t>Stromkosten (ohne PV)</t>
  </si>
  <si>
    <t>PV Anlage mit MwSt.</t>
  </si>
  <si>
    <t>PV Anlage ohne Vergütung</t>
  </si>
  <si>
    <t>PV Anlage mit MwSt und ohne Vergütung</t>
  </si>
  <si>
    <t>Betriebskosten mit MwSt</t>
  </si>
  <si>
    <t>Anlagenkosten mit MwSt</t>
  </si>
  <si>
    <t>PV Anlage nach aktuellen Regeln</t>
  </si>
  <si>
    <t>Berechnungstool zum Video "Lohnt sich eine PV Anlage bald nicht mehr?"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</si>
</sst>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1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2" borderId="0" xfId="0" applyNumberFormat="1" applyFill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3" fontId="0" fillId="2" borderId="0" xfId="0" applyNumberFormat="1" applyFill="1" applyBorder="1" applyAlignment="1">
      <alignment horizontal="center"/>
    </xf>
    <xf numFmtId="0" fontId="0" fillId="0" borderId="0" xfId="0" applyBorder="1"/>
    <xf numFmtId="0" fontId="0" fillId="2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3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8" fillId="0" borderId="0" xfId="0" applyFont="1"/>
    <xf numFmtId="3" fontId="9" fillId="0" borderId="0" xfId="0" applyNumberFormat="1" applyFont="1"/>
    <xf numFmtId="0" fontId="9" fillId="0" borderId="0" xfId="0" applyFont="1"/>
    <xf numFmtId="0" fontId="1" fillId="0" borderId="0" xfId="0" applyFont="1" applyAlignment="1">
      <alignment horizontal="right"/>
    </xf>
    <xf numFmtId="3" fontId="0" fillId="0" borderId="0" xfId="0" applyNumberFormat="1" applyBorder="1"/>
    <xf numFmtId="4" fontId="0" fillId="0" borderId="0" xfId="0" applyNumberFormat="1"/>
    <xf numFmtId="4" fontId="0" fillId="0" borderId="0" xfId="0" applyNumberFormat="1" applyBorder="1"/>
    <xf numFmtId="4" fontId="1" fillId="0" borderId="0" xfId="0" applyNumberFormat="1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A568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Auswirkungen der neuen "Pläne" auf die Amortisation von PV Anlagen</a:t>
            </a:r>
            <a:endParaRPr lang="de-DE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82419571942906E-2"/>
          <c:y val="6.6057796017839135E-2"/>
          <c:w val="0.92249055184554951"/>
          <c:h val="0.86105804951734144"/>
        </c:manualLayout>
      </c:layout>
      <c:lineChart>
        <c:grouping val="standard"/>
        <c:varyColors val="0"/>
        <c:ser>
          <c:idx val="0"/>
          <c:order val="0"/>
          <c:tx>
            <c:strRef>
              <c:f>Grafiken!$C$5</c:f>
              <c:strCache>
                <c:ptCount val="1"/>
                <c:pt idx="0">
                  <c:v>Stromkosten (ohne PV)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Grafiken!$C$6:$C$30</c:f>
              <c:numCache>
                <c:formatCode>#,##0</c:formatCode>
                <c:ptCount val="25"/>
                <c:pt idx="0">
                  <c:v>1350</c:v>
                </c:pt>
                <c:pt idx="1">
                  <c:v>2727</c:v>
                </c:pt>
                <c:pt idx="2">
                  <c:v>4131.54</c:v>
                </c:pt>
                <c:pt idx="3">
                  <c:v>5564.1707999999999</c:v>
                </c:pt>
                <c:pt idx="4">
                  <c:v>7025.4542160000001</c:v>
                </c:pt>
                <c:pt idx="5">
                  <c:v>8515.9633003199997</c:v>
                </c:pt>
                <c:pt idx="6">
                  <c:v>10036.282566326399</c:v>
                </c:pt>
                <c:pt idx="7">
                  <c:v>11587.008217652927</c:v>
                </c:pt>
                <c:pt idx="8">
                  <c:v>13168.748382005986</c:v>
                </c:pt>
                <c:pt idx="9">
                  <c:v>14782.123349646106</c:v>
                </c:pt>
                <c:pt idx="10">
                  <c:v>16427.765816639028</c:v>
                </c:pt>
                <c:pt idx="11">
                  <c:v>18106.321132971811</c:v>
                </c:pt>
                <c:pt idx="12">
                  <c:v>19818.447555631246</c:v>
                </c:pt>
                <c:pt idx="13">
                  <c:v>21564.816506743871</c:v>
                </c:pt>
                <c:pt idx="14">
                  <c:v>23346.11283687875</c:v>
                </c:pt>
                <c:pt idx="15">
                  <c:v>25163.035093616327</c:v>
                </c:pt>
                <c:pt idx="16">
                  <c:v>27016.295795488651</c:v>
                </c:pt>
                <c:pt idx="17">
                  <c:v>28906.621711398424</c:v>
                </c:pt>
                <c:pt idx="18">
                  <c:v>30834.754145626393</c:v>
                </c:pt>
                <c:pt idx="19">
                  <c:v>32801.449228538921</c:v>
                </c:pt>
                <c:pt idx="20">
                  <c:v>34807.478213109702</c:v>
                </c:pt>
                <c:pt idx="21">
                  <c:v>36853.627777371898</c:v>
                </c:pt>
                <c:pt idx="22">
                  <c:v>38940.700332919339</c:v>
                </c:pt>
                <c:pt idx="23">
                  <c:v>41069.514339577727</c:v>
                </c:pt>
                <c:pt idx="24">
                  <c:v>43240.90462636928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9-42DB-8125-7A600310868F}"/>
            </c:ext>
          </c:extLst>
        </c:ser>
        <c:ser>
          <c:idx val="1"/>
          <c:order val="1"/>
          <c:tx>
            <c:strRef>
              <c:f>Grafiken!$G$5</c:f>
              <c:strCache>
                <c:ptCount val="1"/>
                <c:pt idx="0">
                  <c:v>PV Anlage nach aktuellen Regeln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Grafiken!$G$6:$G$30</c:f>
              <c:numCache>
                <c:formatCode>0.00</c:formatCode>
                <c:ptCount val="25"/>
                <c:pt idx="0">
                  <c:v>19921.97</c:v>
                </c:pt>
                <c:pt idx="1">
                  <c:v>19848.140000000003</c:v>
                </c:pt>
                <c:pt idx="2">
                  <c:v>19778.594000000005</c:v>
                </c:pt>
                <c:pt idx="3">
                  <c:v>19713.417680000006</c:v>
                </c:pt>
                <c:pt idx="4">
                  <c:v>19652.698433600006</c:v>
                </c:pt>
                <c:pt idx="5">
                  <c:v>19596.525402272007</c:v>
                </c:pt>
                <c:pt idx="6">
                  <c:v>19544.989510317449</c:v>
                </c:pt>
                <c:pt idx="7">
                  <c:v>19498.183500523799</c:v>
                </c:pt>
                <c:pt idx="8">
                  <c:v>19456.201970534275</c:v>
                </c:pt>
                <c:pt idx="9">
                  <c:v>19419.141409944961</c:v>
                </c:pt>
                <c:pt idx="10">
                  <c:v>19387.100238143863</c:v>
                </c:pt>
                <c:pt idx="11">
                  <c:v>19360.178842906742</c:v>
                </c:pt>
                <c:pt idx="12">
                  <c:v>19338.479619764879</c:v>
                </c:pt>
                <c:pt idx="13">
                  <c:v>19322.107012160177</c:v>
                </c:pt>
                <c:pt idx="14">
                  <c:v>19311.167552403382</c:v>
                </c:pt>
                <c:pt idx="15">
                  <c:v>19305.769903451452</c:v>
                </c:pt>
                <c:pt idx="16">
                  <c:v>19306.024901520483</c:v>
                </c:pt>
                <c:pt idx="17">
                  <c:v>19312.045599550893</c:v>
                </c:pt>
                <c:pt idx="18">
                  <c:v>19323.94731154191</c:v>
                </c:pt>
                <c:pt idx="19">
                  <c:v>19341.847657772749</c:v>
                </c:pt>
                <c:pt idx="20">
                  <c:v>19803.896610928205</c:v>
                </c:pt>
                <c:pt idx="21">
                  <c:v>20272.186543146767</c:v>
                </c:pt>
                <c:pt idx="22">
                  <c:v>20746.842274009701</c:v>
                </c:pt>
                <c:pt idx="23">
                  <c:v>21227.991119489896</c:v>
                </c:pt>
                <c:pt idx="24">
                  <c:v>21715.762941879693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2DB-8125-7A600310868F}"/>
            </c:ext>
          </c:extLst>
        </c:ser>
        <c:ser>
          <c:idx val="3"/>
          <c:order val="2"/>
          <c:tx>
            <c:strRef>
              <c:f>Grafiken!$K$5</c:f>
              <c:strCache>
                <c:ptCount val="1"/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Grafiken!$K$6:$K$30</c:f>
              <c:numCache>
                <c:formatCode>#,##0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89-42DB-8125-7A600310868F}"/>
            </c:ext>
          </c:extLst>
        </c:ser>
        <c:ser>
          <c:idx val="2"/>
          <c:order val="3"/>
          <c:tx>
            <c:strRef>
              <c:f>Grafiken!$H$5</c:f>
              <c:strCache>
                <c:ptCount val="1"/>
                <c:pt idx="0">
                  <c:v>PV Anlage mit MwSt.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Grafiken!$H$6:$H$30</c:f>
              <c:numCache>
                <c:formatCode>0.00</c:formatCode>
                <c:ptCount val="25"/>
                <c:pt idx="0">
                  <c:v>23750.47</c:v>
                </c:pt>
                <c:pt idx="1">
                  <c:v>23705.140000000003</c:v>
                </c:pt>
                <c:pt idx="2">
                  <c:v>23664.094000000005</c:v>
                </c:pt>
                <c:pt idx="3">
                  <c:v>23627.417680000006</c:v>
                </c:pt>
                <c:pt idx="4">
                  <c:v>23595.198433600006</c:v>
                </c:pt>
                <c:pt idx="5">
                  <c:v>23567.525402272007</c:v>
                </c:pt>
                <c:pt idx="6">
                  <c:v>23544.489510317449</c:v>
                </c:pt>
                <c:pt idx="7">
                  <c:v>23526.183500523799</c:v>
                </c:pt>
                <c:pt idx="8">
                  <c:v>23512.701970534275</c:v>
                </c:pt>
                <c:pt idx="9">
                  <c:v>23504.141409944961</c:v>
                </c:pt>
                <c:pt idx="10">
                  <c:v>23500.600238143863</c:v>
                </c:pt>
                <c:pt idx="11">
                  <c:v>23502.178842906742</c:v>
                </c:pt>
                <c:pt idx="12">
                  <c:v>23508.979619764879</c:v>
                </c:pt>
                <c:pt idx="13">
                  <c:v>23521.107012160177</c:v>
                </c:pt>
                <c:pt idx="14">
                  <c:v>23538.667552403382</c:v>
                </c:pt>
                <c:pt idx="15">
                  <c:v>23561.769903451452</c:v>
                </c:pt>
                <c:pt idx="16">
                  <c:v>23590.524901520483</c:v>
                </c:pt>
                <c:pt idx="17">
                  <c:v>23625.045599550893</c:v>
                </c:pt>
                <c:pt idx="18">
                  <c:v>23665.44731154191</c:v>
                </c:pt>
                <c:pt idx="19">
                  <c:v>23711.847657772749</c:v>
                </c:pt>
                <c:pt idx="20">
                  <c:v>24202.396610928205</c:v>
                </c:pt>
                <c:pt idx="21">
                  <c:v>24699.186543146767</c:v>
                </c:pt>
                <c:pt idx="22">
                  <c:v>25202.342274009701</c:v>
                </c:pt>
                <c:pt idx="23">
                  <c:v>25711.991119489896</c:v>
                </c:pt>
                <c:pt idx="24">
                  <c:v>26228.262941879693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0-440B-835B-17191063D757}"/>
            </c:ext>
          </c:extLst>
        </c:ser>
        <c:ser>
          <c:idx val="4"/>
          <c:order val="4"/>
          <c:tx>
            <c:strRef>
              <c:f>Grafiken!$I$5</c:f>
              <c:strCache>
                <c:ptCount val="1"/>
                <c:pt idx="0">
                  <c:v>PV Anlage ohne Vergütung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Grafiken!$I$6:$I$30</c:f>
              <c:numCache>
                <c:formatCode>0.00</c:formatCode>
                <c:ptCount val="25"/>
                <c:pt idx="0">
                  <c:v>20360</c:v>
                </c:pt>
                <c:pt idx="1">
                  <c:v>20724.2</c:v>
                </c:pt>
                <c:pt idx="2">
                  <c:v>21092.684000000001</c:v>
                </c:pt>
                <c:pt idx="3">
                  <c:v>21465.537680000001</c:v>
                </c:pt>
                <c:pt idx="4">
                  <c:v>21842.8484336</c:v>
                </c:pt>
                <c:pt idx="5">
                  <c:v>22224.705402272</c:v>
                </c:pt>
                <c:pt idx="6">
                  <c:v>22611.199510317441</c:v>
                </c:pt>
                <c:pt idx="7">
                  <c:v>23002.42350052379</c:v>
                </c:pt>
                <c:pt idx="8">
                  <c:v>23398.471970534265</c:v>
                </c:pt>
                <c:pt idx="9">
                  <c:v>23799.44140994495</c:v>
                </c:pt>
                <c:pt idx="10">
                  <c:v>24205.43023814385</c:v>
                </c:pt>
                <c:pt idx="11">
                  <c:v>24616.538842906728</c:v>
                </c:pt>
                <c:pt idx="12">
                  <c:v>25032.869619764864</c:v>
                </c:pt>
                <c:pt idx="13">
                  <c:v>25454.527012160161</c:v>
                </c:pt>
                <c:pt idx="14">
                  <c:v>25881.617552403364</c:v>
                </c:pt>
                <c:pt idx="15">
                  <c:v>26314.249903451433</c:v>
                </c:pt>
                <c:pt idx="16">
                  <c:v>26752.534901520463</c:v>
                </c:pt>
                <c:pt idx="17">
                  <c:v>27196.585599550872</c:v>
                </c:pt>
                <c:pt idx="18">
                  <c:v>27646.517311541887</c:v>
                </c:pt>
                <c:pt idx="19">
                  <c:v>28102.447657772726</c:v>
                </c:pt>
                <c:pt idx="20">
                  <c:v>28564.496610928181</c:v>
                </c:pt>
                <c:pt idx="21">
                  <c:v>29032.786543146743</c:v>
                </c:pt>
                <c:pt idx="22">
                  <c:v>29507.442274009678</c:v>
                </c:pt>
                <c:pt idx="23">
                  <c:v>29988.591119489873</c:v>
                </c:pt>
                <c:pt idx="24">
                  <c:v>30476.36294187967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0-440B-835B-17191063D757}"/>
            </c:ext>
          </c:extLst>
        </c:ser>
        <c:ser>
          <c:idx val="5"/>
          <c:order val="5"/>
          <c:tx>
            <c:strRef>
              <c:f>Grafiken!$J$5</c:f>
              <c:strCache>
                <c:ptCount val="1"/>
                <c:pt idx="0">
                  <c:v>PV Anlage mit MwSt und ohne Vergütung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Grafiken!$J$6:$J$30</c:f>
              <c:numCache>
                <c:formatCode>0.00</c:formatCode>
                <c:ptCount val="25"/>
                <c:pt idx="0">
                  <c:v>24188.5</c:v>
                </c:pt>
                <c:pt idx="1">
                  <c:v>24581.200000000001</c:v>
                </c:pt>
                <c:pt idx="2">
                  <c:v>24978.184000000001</c:v>
                </c:pt>
                <c:pt idx="3">
                  <c:v>25379.537680000001</c:v>
                </c:pt>
                <c:pt idx="4">
                  <c:v>25785.3484336</c:v>
                </c:pt>
                <c:pt idx="5">
                  <c:v>26195.705402272</c:v>
                </c:pt>
                <c:pt idx="6">
                  <c:v>26610.699510317441</c:v>
                </c:pt>
                <c:pt idx="7">
                  <c:v>27030.42350052379</c:v>
                </c:pt>
                <c:pt idx="8">
                  <c:v>27454.971970534265</c:v>
                </c:pt>
                <c:pt idx="9">
                  <c:v>27884.44140994495</c:v>
                </c:pt>
                <c:pt idx="10">
                  <c:v>28318.93023814385</c:v>
                </c:pt>
                <c:pt idx="11">
                  <c:v>28758.538842906728</c:v>
                </c:pt>
                <c:pt idx="12">
                  <c:v>29203.369619764864</c:v>
                </c:pt>
                <c:pt idx="13">
                  <c:v>29653.527012160161</c:v>
                </c:pt>
                <c:pt idx="14">
                  <c:v>30109.117552403364</c:v>
                </c:pt>
                <c:pt idx="15">
                  <c:v>30570.249903451433</c:v>
                </c:pt>
                <c:pt idx="16">
                  <c:v>31037.034901520463</c:v>
                </c:pt>
                <c:pt idx="17">
                  <c:v>31509.585599550872</c:v>
                </c:pt>
                <c:pt idx="18">
                  <c:v>31988.017311541887</c:v>
                </c:pt>
                <c:pt idx="19">
                  <c:v>32472.447657772726</c:v>
                </c:pt>
                <c:pt idx="20">
                  <c:v>32962.996610928181</c:v>
                </c:pt>
                <c:pt idx="21">
                  <c:v>33459.786543146743</c:v>
                </c:pt>
                <c:pt idx="22">
                  <c:v>33962.942274009678</c:v>
                </c:pt>
                <c:pt idx="23">
                  <c:v>34472.591119489873</c:v>
                </c:pt>
                <c:pt idx="24">
                  <c:v>34988.86294187967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0-440B-835B-17191063D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252511"/>
        <c:axId val="1831252927"/>
      </c:lineChart>
      <c:catAx>
        <c:axId val="1831252511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Jahre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1252927"/>
        <c:crosses val="autoZero"/>
        <c:auto val="1"/>
        <c:lblAlgn val="ctr"/>
        <c:lblOffset val="100"/>
        <c:tickLblSkip val="1"/>
        <c:noMultiLvlLbl val="0"/>
      </c:catAx>
      <c:valAx>
        <c:axId val="1831252927"/>
        <c:scaling>
          <c:orientation val="minMax"/>
          <c:max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Gesamtkosten (EUR)</a:t>
                </a:r>
              </a:p>
            </c:rich>
          </c:tx>
          <c:layout>
            <c:manualLayout>
              <c:xMode val="edge"/>
              <c:yMode val="edge"/>
              <c:x val="6.4529809832231553E-3"/>
              <c:y val="0.41413608391224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1252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egendEntry>
        <c:idx val="2"/>
        <c:delete val="1"/>
      </c:legendEntry>
      <c:layout>
        <c:manualLayout>
          <c:xMode val="edge"/>
          <c:yMode val="edge"/>
          <c:x val="6.7613079172405458E-2"/>
          <c:y val="8.1546204634516339E-2"/>
          <c:w val="0.16460162410970106"/>
          <c:h val="0.13569387687298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146050</xdr:rowOff>
    </xdr:from>
    <xdr:to>
      <xdr:col>2</xdr:col>
      <xdr:colOff>527050</xdr:colOff>
      <xdr:row>6</xdr:row>
      <xdr:rowOff>25400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6050"/>
          <a:ext cx="142875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67733</xdr:colOff>
      <xdr:row>0</xdr:row>
      <xdr:rowOff>48683</xdr:rowOff>
    </xdr:from>
    <xdr:to>
      <xdr:col>14</xdr:col>
      <xdr:colOff>393700</xdr:colOff>
      <xdr:row>49</xdr:row>
      <xdr:rowOff>6349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/DerFachwerker" TargetMode="External"/><Relationship Id="rId1" Type="http://schemas.openxmlformats.org/officeDocument/2006/relationships/hyperlink" Target="https://www.der-fachwerker-saniert.de/tool_download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41"/>
  <sheetViews>
    <sheetView tabSelected="1" zoomScale="130" zoomScaleNormal="130" workbookViewId="0">
      <selection activeCell="D17" sqref="D17"/>
    </sheetView>
  </sheetViews>
  <sheetFormatPr baseColWidth="10" defaultRowHeight="14.5" x14ac:dyDescent="0.35"/>
  <cols>
    <col min="1" max="1" width="4.81640625" customWidth="1"/>
    <col min="2" max="2" width="9.453125" customWidth="1"/>
    <col min="3" max="3" width="11.08984375" style="6" customWidth="1"/>
    <col min="4" max="4" width="9.26953125" customWidth="1"/>
    <col min="5" max="5" width="10.26953125" customWidth="1"/>
    <col min="6" max="6" width="3.54296875" customWidth="1"/>
    <col min="7" max="7" width="11.81640625" customWidth="1"/>
    <col min="8" max="8" width="16.7265625" customWidth="1"/>
    <col min="9" max="9" width="9" customWidth="1"/>
    <col min="10" max="10" width="11.1796875" customWidth="1"/>
    <col min="11" max="11" width="6.6328125" customWidth="1"/>
    <col min="12" max="12" width="8.26953125" customWidth="1"/>
    <col min="13" max="13" width="10.6328125" customWidth="1"/>
    <col min="14" max="14" width="7.90625" customWidth="1"/>
    <col min="16" max="16" width="9.36328125" customWidth="1"/>
    <col min="17" max="17" width="6.90625" customWidth="1"/>
  </cols>
  <sheetData>
    <row r="2" spans="2:11" ht="18.5" x14ac:dyDescent="0.45">
      <c r="D2" s="1" t="s">
        <v>49</v>
      </c>
    </row>
    <row r="3" spans="2:11" ht="8" customHeight="1" x14ac:dyDescent="0.45">
      <c r="C3" s="7"/>
    </row>
    <row r="4" spans="2:11" x14ac:dyDescent="0.35">
      <c r="D4" s="6" t="s">
        <v>5</v>
      </c>
      <c r="E4" t="s">
        <v>2</v>
      </c>
      <c r="H4" s="5" t="s">
        <v>8</v>
      </c>
      <c r="I4" s="3" t="s">
        <v>4</v>
      </c>
    </row>
    <row r="5" spans="2:11" x14ac:dyDescent="0.35">
      <c r="D5" s="6" t="s">
        <v>6</v>
      </c>
      <c r="E5" s="2" t="s">
        <v>3</v>
      </c>
    </row>
    <row r="6" spans="2:11" x14ac:dyDescent="0.35">
      <c r="D6" s="6" t="s">
        <v>7</v>
      </c>
      <c r="E6" s="2" t="s">
        <v>0</v>
      </c>
    </row>
    <row r="7" spans="2:11" ht="24.5" customHeight="1" x14ac:dyDescent="0.35"/>
    <row r="8" spans="2:11" ht="15.5" x14ac:dyDescent="0.35">
      <c r="B8" s="18"/>
      <c r="C8" s="20" t="s">
        <v>33</v>
      </c>
      <c r="D8" s="21"/>
      <c r="E8" s="18"/>
      <c r="F8" s="18"/>
      <c r="G8" s="18"/>
      <c r="H8" s="20" t="s">
        <v>34</v>
      </c>
      <c r="I8" s="18"/>
      <c r="J8" s="18"/>
    </row>
    <row r="9" spans="2:11" x14ac:dyDescent="0.35">
      <c r="B9" s="18"/>
      <c r="C9" s="16" t="s">
        <v>19</v>
      </c>
      <c r="D9" s="17">
        <v>4500</v>
      </c>
      <c r="E9" s="18" t="s">
        <v>20</v>
      </c>
      <c r="F9" s="18"/>
      <c r="G9" s="18"/>
      <c r="H9" s="16" t="s">
        <v>41</v>
      </c>
      <c r="I9" s="29">
        <f>D9*D10</f>
        <v>1350</v>
      </c>
      <c r="J9" s="18" t="s">
        <v>17</v>
      </c>
    </row>
    <row r="10" spans="2:11" x14ac:dyDescent="0.35">
      <c r="B10" s="18"/>
      <c r="C10" s="16" t="s">
        <v>21</v>
      </c>
      <c r="D10" s="19">
        <v>0.3</v>
      </c>
      <c r="E10" s="18" t="s">
        <v>40</v>
      </c>
      <c r="F10" s="18"/>
      <c r="G10" s="18"/>
      <c r="H10" s="16" t="s">
        <v>39</v>
      </c>
      <c r="I10" s="29">
        <f>(D9-I16)*D10</f>
        <v>210</v>
      </c>
      <c r="J10" s="18" t="s">
        <v>17</v>
      </c>
      <c r="K10" s="31"/>
    </row>
    <row r="11" spans="2:11" x14ac:dyDescent="0.35">
      <c r="B11" s="18"/>
      <c r="C11" s="16" t="s">
        <v>22</v>
      </c>
      <c r="D11" s="19">
        <v>2</v>
      </c>
      <c r="E11" s="18" t="s">
        <v>12</v>
      </c>
      <c r="F11" s="18"/>
      <c r="G11" s="18"/>
      <c r="H11" s="16"/>
      <c r="I11" s="10"/>
      <c r="J11" s="18"/>
      <c r="K11" s="30"/>
    </row>
    <row r="12" spans="2:11" x14ac:dyDescent="0.35">
      <c r="B12" s="18"/>
      <c r="C12" s="16" t="s">
        <v>26</v>
      </c>
      <c r="D12" s="19">
        <v>7.85</v>
      </c>
      <c r="E12" s="18" t="s">
        <v>14</v>
      </c>
      <c r="F12" s="18"/>
      <c r="G12" s="18"/>
      <c r="H12" s="16"/>
      <c r="I12" s="29"/>
      <c r="J12" s="18"/>
      <c r="K12" s="30"/>
    </row>
    <row r="13" spans="2:11" x14ac:dyDescent="0.35">
      <c r="D13" s="11"/>
      <c r="H13" s="6"/>
      <c r="I13" s="10"/>
      <c r="K13" s="30"/>
    </row>
    <row r="14" spans="2:11" ht="15.5" x14ac:dyDescent="0.35">
      <c r="C14" s="15" t="s">
        <v>32</v>
      </c>
      <c r="D14" s="11"/>
      <c r="H14" s="6"/>
      <c r="I14" s="10"/>
      <c r="K14" s="30"/>
    </row>
    <row r="15" spans="2:11" x14ac:dyDescent="0.35">
      <c r="C15" s="6" t="s">
        <v>23</v>
      </c>
      <c r="D15" s="9">
        <v>10</v>
      </c>
      <c r="E15" t="s">
        <v>9</v>
      </c>
      <c r="H15" s="6" t="s">
        <v>38</v>
      </c>
      <c r="I15" s="10">
        <f>D15*D16</f>
        <v>10000</v>
      </c>
      <c r="J15" t="s">
        <v>20</v>
      </c>
      <c r="K15" s="30"/>
    </row>
    <row r="16" spans="2:11" x14ac:dyDescent="0.35">
      <c r="C16" s="6" t="s">
        <v>36</v>
      </c>
      <c r="D16" s="9">
        <v>1000</v>
      </c>
      <c r="E16" t="s">
        <v>37</v>
      </c>
      <c r="H16" s="6" t="s">
        <v>15</v>
      </c>
      <c r="I16" s="10">
        <f>D15*I15*D17/1000</f>
        <v>3800</v>
      </c>
      <c r="J16" t="s">
        <v>20</v>
      </c>
      <c r="K16" s="30"/>
    </row>
    <row r="17" spans="3:12" x14ac:dyDescent="0.35">
      <c r="C17" s="6" t="s">
        <v>15</v>
      </c>
      <c r="D17" s="9">
        <v>38</v>
      </c>
      <c r="E17" t="s">
        <v>13</v>
      </c>
      <c r="H17" s="6" t="s">
        <v>16</v>
      </c>
      <c r="I17" s="10">
        <f>I15-I16</f>
        <v>6200</v>
      </c>
      <c r="J17" t="s">
        <v>20</v>
      </c>
      <c r="K17" s="30"/>
    </row>
    <row r="18" spans="3:12" x14ac:dyDescent="0.35">
      <c r="C18" s="6" t="s">
        <v>35</v>
      </c>
      <c r="D18" s="9">
        <v>79</v>
      </c>
      <c r="E18" t="s">
        <v>13</v>
      </c>
      <c r="K18" s="30"/>
    </row>
    <row r="19" spans="3:12" x14ac:dyDescent="0.35">
      <c r="C19" s="6" t="s">
        <v>25</v>
      </c>
      <c r="D19" s="13">
        <v>150</v>
      </c>
      <c r="E19" t="s">
        <v>17</v>
      </c>
      <c r="H19" s="6" t="s">
        <v>24</v>
      </c>
      <c r="I19" s="10">
        <f>D9-I16</f>
        <v>700</v>
      </c>
      <c r="J19" t="s">
        <v>20</v>
      </c>
      <c r="K19" s="30"/>
    </row>
    <row r="20" spans="3:12" x14ac:dyDescent="0.35">
      <c r="D20" s="11"/>
      <c r="I20" s="10"/>
      <c r="K20" s="30"/>
    </row>
    <row r="21" spans="3:12" x14ac:dyDescent="0.35">
      <c r="C21" s="6" t="s">
        <v>27</v>
      </c>
      <c r="D21" s="13">
        <v>20000</v>
      </c>
      <c r="E21" t="s">
        <v>1</v>
      </c>
      <c r="H21" s="6" t="s">
        <v>15</v>
      </c>
      <c r="I21" s="10">
        <f>D10*I16</f>
        <v>1140</v>
      </c>
      <c r="J21" t="s">
        <v>17</v>
      </c>
      <c r="K21" s="30"/>
    </row>
    <row r="22" spans="3:12" x14ac:dyDescent="0.35">
      <c r="C22" s="6" t="s">
        <v>28</v>
      </c>
      <c r="D22" s="14">
        <f>D21/(I21+I22-D19-I10)</f>
        <v>16.419956815513576</v>
      </c>
      <c r="E22" t="s">
        <v>10</v>
      </c>
      <c r="H22" s="6" t="s">
        <v>26</v>
      </c>
      <c r="I22" s="10">
        <f>I17*D12/100*0.9</f>
        <v>438.03</v>
      </c>
      <c r="J22" t="s">
        <v>17</v>
      </c>
      <c r="K22" s="30"/>
    </row>
    <row r="23" spans="3:12" x14ac:dyDescent="0.35">
      <c r="D23" s="10"/>
      <c r="H23" s="6"/>
      <c r="I23" s="10"/>
      <c r="K23" s="30"/>
    </row>
    <row r="24" spans="3:12" x14ac:dyDescent="0.35">
      <c r="H24" s="6" t="s">
        <v>46</v>
      </c>
      <c r="I24">
        <f>D19+(D19*0.19)</f>
        <v>178.5</v>
      </c>
      <c r="J24" t="s">
        <v>17</v>
      </c>
      <c r="K24" s="30"/>
    </row>
    <row r="25" spans="3:12" ht="15.5" x14ac:dyDescent="0.35">
      <c r="C25" s="15"/>
      <c r="D25" s="10"/>
      <c r="H25" s="6" t="s">
        <v>47</v>
      </c>
      <c r="I25">
        <f>D21+(D21*0.19)</f>
        <v>23800</v>
      </c>
      <c r="J25" t="s">
        <v>1</v>
      </c>
      <c r="K25" s="32"/>
      <c r="L25" s="3"/>
    </row>
    <row r="26" spans="3:12" ht="15.5" x14ac:dyDescent="0.35">
      <c r="C26" s="15"/>
    </row>
    <row r="27" spans="3:12" x14ac:dyDescent="0.35">
      <c r="D27" s="8"/>
    </row>
    <row r="28" spans="3:12" x14ac:dyDescent="0.35">
      <c r="D28" s="8"/>
      <c r="G28" s="28"/>
    </row>
    <row r="29" spans="3:12" x14ac:dyDescent="0.35">
      <c r="D29" s="8"/>
      <c r="G29" s="6"/>
      <c r="H29" s="26"/>
      <c r="I29" s="27"/>
    </row>
    <row r="30" spans="3:12" x14ac:dyDescent="0.35">
      <c r="D30" s="8"/>
      <c r="G30" s="6"/>
      <c r="H30" s="24"/>
      <c r="I30" s="25"/>
    </row>
    <row r="31" spans="3:12" x14ac:dyDescent="0.35">
      <c r="D31" s="8"/>
      <c r="G31" s="6"/>
      <c r="H31" s="24"/>
      <c r="I31" s="25"/>
    </row>
    <row r="32" spans="3:12" x14ac:dyDescent="0.35">
      <c r="D32" s="8"/>
      <c r="G32" s="6"/>
      <c r="H32" s="22"/>
      <c r="I32" s="23"/>
    </row>
    <row r="33" spans="4:4" x14ac:dyDescent="0.35">
      <c r="D33" s="8"/>
    </row>
    <row r="34" spans="4:4" x14ac:dyDescent="0.35">
      <c r="D34" s="8"/>
    </row>
    <row r="35" spans="4:4" x14ac:dyDescent="0.35">
      <c r="D35" s="8"/>
    </row>
    <row r="36" spans="4:4" x14ac:dyDescent="0.35">
      <c r="D36" s="8"/>
    </row>
    <row r="37" spans="4:4" x14ac:dyDescent="0.35">
      <c r="D37" s="8"/>
    </row>
    <row r="38" spans="4:4" x14ac:dyDescent="0.35">
      <c r="D38" s="8"/>
    </row>
    <row r="39" spans="4:4" x14ac:dyDescent="0.35">
      <c r="D39" s="8"/>
    </row>
    <row r="40" spans="4:4" x14ac:dyDescent="0.35">
      <c r="D40" s="8"/>
    </row>
    <row r="41" spans="4:4" x14ac:dyDescent="0.35">
      <c r="D41" s="8"/>
    </row>
  </sheetData>
  <hyperlinks>
    <hyperlink ref="E5" r:id="rId1"/>
    <hyperlink ref="E6" r:id="rId2"/>
  </hyperlinks>
  <pageMargins left="0.25" right="0.25" top="0.75" bottom="0.75" header="0.3" footer="0.3"/>
  <pageSetup paperSize="9" orientation="landscape" horizontalDpi="4294967293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zoomScaleNormal="100" workbookViewId="0">
      <selection activeCell="C7" sqref="C7"/>
    </sheetView>
  </sheetViews>
  <sheetFormatPr baseColWidth="10" defaultRowHeight="14.5" x14ac:dyDescent="0.35"/>
  <cols>
    <col min="1" max="1" width="5.08984375" customWidth="1"/>
    <col min="2" max="2" width="13.453125" customWidth="1"/>
    <col min="3" max="3" width="20" customWidth="1"/>
    <col min="4" max="5" width="17.453125" customWidth="1"/>
    <col min="6" max="6" width="12.90625" customWidth="1"/>
    <col min="7" max="7" width="26.81640625" customWidth="1"/>
    <col min="8" max="8" width="22.81640625" customWidth="1"/>
    <col min="9" max="9" width="24.81640625" customWidth="1"/>
    <col min="10" max="10" width="29" customWidth="1"/>
  </cols>
  <sheetData>
    <row r="2" spans="1:11" ht="18.5" x14ac:dyDescent="0.45">
      <c r="B2" s="1"/>
      <c r="C2" s="1"/>
    </row>
    <row r="4" spans="1:11" x14ac:dyDescent="0.35">
      <c r="B4" s="3" t="s">
        <v>11</v>
      </c>
      <c r="C4" s="3"/>
    </row>
    <row r="5" spans="1:11" x14ac:dyDescent="0.35">
      <c r="B5" s="8" t="s">
        <v>29</v>
      </c>
      <c r="C5" s="8" t="s">
        <v>42</v>
      </c>
      <c r="D5" s="8" t="s">
        <v>30</v>
      </c>
      <c r="E5" s="8" t="s">
        <v>31</v>
      </c>
      <c r="F5" s="8" t="s">
        <v>18</v>
      </c>
      <c r="G5" s="8" t="s">
        <v>48</v>
      </c>
      <c r="H5" s="8" t="s">
        <v>43</v>
      </c>
      <c r="I5" s="8" t="s">
        <v>44</v>
      </c>
      <c r="J5" s="8" t="s">
        <v>45</v>
      </c>
      <c r="K5" s="8"/>
    </row>
    <row r="6" spans="1:11" x14ac:dyDescent="0.35">
      <c r="A6">
        <v>1</v>
      </c>
      <c r="B6" s="11">
        <f>Dateneingabe!I9</f>
        <v>1350</v>
      </c>
      <c r="C6" s="11">
        <f>Dateneingabe!I9</f>
        <v>1350</v>
      </c>
      <c r="D6" s="12">
        <f>Dateneingabe!I10</f>
        <v>210</v>
      </c>
      <c r="E6" s="12">
        <f>$D$6</f>
        <v>210</v>
      </c>
      <c r="F6" s="12"/>
      <c r="G6" s="12">
        <f>Dateneingabe!$D$21+D6+Dateneingabe!D19-Dateneingabe!I22</f>
        <v>19921.97</v>
      </c>
      <c r="H6" s="12">
        <f>Dateneingabe!$I$25+D6+Dateneingabe!I24-Dateneingabe!I22</f>
        <v>23750.47</v>
      </c>
      <c r="I6" s="12">
        <f>Dateneingabe!$D$21+D6+Dateneingabe!D19</f>
        <v>20360</v>
      </c>
      <c r="J6" s="12">
        <f>Dateneingabe!$I$25+D6+Dateneingabe!$I$24</f>
        <v>24188.5</v>
      </c>
    </row>
    <row r="7" spans="1:11" x14ac:dyDescent="0.35">
      <c r="A7">
        <v>2</v>
      </c>
      <c r="B7" s="11">
        <f>B6+(B6*Dateneingabe!$D$11/100)</f>
        <v>1377</v>
      </c>
      <c r="C7" s="11">
        <f>C6+B7</f>
        <v>2727</v>
      </c>
      <c r="D7" s="11">
        <f>D6+(D6*Dateneingabe!$D$11/100)</f>
        <v>214.2</v>
      </c>
      <c r="E7" s="11">
        <f>E6+D7</f>
        <v>424.2</v>
      </c>
      <c r="F7" s="12"/>
      <c r="G7" s="12">
        <f>G6+D7+Dateneingabe!$D$19-Dateneingabe!$I$22</f>
        <v>19848.140000000003</v>
      </c>
      <c r="H7" s="12">
        <f>H6+D7+Dateneingabe!$I$24-Dateneingabe!$I$22</f>
        <v>23705.140000000003</v>
      </c>
      <c r="I7" s="12">
        <f>I6+D7+Dateneingabe!$D$19</f>
        <v>20724.2</v>
      </c>
      <c r="J7" s="12">
        <f>J6+D7+Dateneingabe!$I$24</f>
        <v>24581.200000000001</v>
      </c>
      <c r="K7" s="10"/>
    </row>
    <row r="8" spans="1:11" x14ac:dyDescent="0.35">
      <c r="A8">
        <v>3</v>
      </c>
      <c r="B8" s="11">
        <f>B7+(B7*Dateneingabe!$D$11/100)</f>
        <v>1404.54</v>
      </c>
      <c r="C8" s="11">
        <f t="shared" ref="C8:C30" si="0">C7+B8</f>
        <v>4131.54</v>
      </c>
      <c r="D8" s="11">
        <f>D7+(D7*Dateneingabe!$D$11/100)</f>
        <v>218.48399999999998</v>
      </c>
      <c r="E8" s="11">
        <f t="shared" ref="E8:E30" si="1">E7+D8</f>
        <v>642.68399999999997</v>
      </c>
      <c r="F8" s="12"/>
      <c r="G8" s="12">
        <f>G7+D8+Dateneingabe!$D$19-Dateneingabe!$I$22</f>
        <v>19778.594000000005</v>
      </c>
      <c r="H8" s="12">
        <f>H7+D8+Dateneingabe!$I$24-Dateneingabe!$I$22</f>
        <v>23664.094000000005</v>
      </c>
      <c r="I8" s="12">
        <f>I7+D8+Dateneingabe!$D$19</f>
        <v>21092.684000000001</v>
      </c>
      <c r="J8" s="12">
        <f>J7+D8+Dateneingabe!$I$24</f>
        <v>24978.184000000001</v>
      </c>
      <c r="K8" s="10"/>
    </row>
    <row r="9" spans="1:11" x14ac:dyDescent="0.35">
      <c r="A9">
        <v>4</v>
      </c>
      <c r="B9" s="11">
        <f>B8+(B8*Dateneingabe!$D$11/100)</f>
        <v>1432.6307999999999</v>
      </c>
      <c r="C9" s="11">
        <f t="shared" si="0"/>
        <v>5564.1707999999999</v>
      </c>
      <c r="D9" s="11">
        <f>D8+(D8*Dateneingabe!$D$11/100)</f>
        <v>222.85367999999997</v>
      </c>
      <c r="E9" s="11">
        <f t="shared" si="1"/>
        <v>865.53767999999991</v>
      </c>
      <c r="F9" s="12"/>
      <c r="G9" s="12">
        <f>G8+D9+Dateneingabe!$D$19-Dateneingabe!$I$22</f>
        <v>19713.417680000006</v>
      </c>
      <c r="H9" s="12">
        <f>H8+D9+Dateneingabe!$I$24-Dateneingabe!$I$22</f>
        <v>23627.417680000006</v>
      </c>
      <c r="I9" s="12">
        <f>I8+D9+Dateneingabe!$D$19</f>
        <v>21465.537680000001</v>
      </c>
      <c r="J9" s="12">
        <f>J8+D9+Dateneingabe!$I$24</f>
        <v>25379.537680000001</v>
      </c>
      <c r="K9" s="10"/>
    </row>
    <row r="10" spans="1:11" x14ac:dyDescent="0.35">
      <c r="A10">
        <v>5</v>
      </c>
      <c r="B10" s="11">
        <f>B9+(B9*Dateneingabe!$D$11/100)</f>
        <v>1461.283416</v>
      </c>
      <c r="C10" s="11">
        <f t="shared" si="0"/>
        <v>7025.4542160000001</v>
      </c>
      <c r="D10" s="11">
        <f>D9+(D9*Dateneingabe!$D$11/100)</f>
        <v>227.31075359999997</v>
      </c>
      <c r="E10" s="11">
        <f t="shared" si="1"/>
        <v>1092.8484335999999</v>
      </c>
      <c r="F10" s="12"/>
      <c r="G10" s="12">
        <f>G9+D10+Dateneingabe!$D$19-Dateneingabe!$I$22</f>
        <v>19652.698433600006</v>
      </c>
      <c r="H10" s="12">
        <f>H9+D10+Dateneingabe!$I$24-Dateneingabe!$I$22</f>
        <v>23595.198433600006</v>
      </c>
      <c r="I10" s="12">
        <f>I9+D10+Dateneingabe!$D$19</f>
        <v>21842.8484336</v>
      </c>
      <c r="J10" s="12">
        <f>J9+D10+Dateneingabe!$I$24</f>
        <v>25785.3484336</v>
      </c>
      <c r="K10" s="10"/>
    </row>
    <row r="11" spans="1:11" x14ac:dyDescent="0.35">
      <c r="A11">
        <v>6</v>
      </c>
      <c r="B11" s="11">
        <f>B10+(B10*Dateneingabe!$D$11/100)</f>
        <v>1490.5090843200001</v>
      </c>
      <c r="C11" s="11">
        <f t="shared" si="0"/>
        <v>8515.9633003199997</v>
      </c>
      <c r="D11" s="11">
        <f>D10+(D10*Dateneingabe!$D$11/100)</f>
        <v>231.85696867199997</v>
      </c>
      <c r="E11" s="11">
        <f t="shared" si="1"/>
        <v>1324.7054022719999</v>
      </c>
      <c r="F11" s="12"/>
      <c r="G11" s="12">
        <f>G10+D11+Dateneingabe!$D$19-Dateneingabe!$I$22</f>
        <v>19596.525402272007</v>
      </c>
      <c r="H11" s="12">
        <f>H10+D11+Dateneingabe!$I$24-Dateneingabe!$I$22</f>
        <v>23567.525402272007</v>
      </c>
      <c r="I11" s="12">
        <f>I10+D11+Dateneingabe!$D$19</f>
        <v>22224.705402272</v>
      </c>
      <c r="J11" s="12">
        <f>J10+D11+Dateneingabe!$I$24</f>
        <v>26195.705402272</v>
      </c>
      <c r="K11" s="10"/>
    </row>
    <row r="12" spans="1:11" x14ac:dyDescent="0.35">
      <c r="A12">
        <v>7</v>
      </c>
      <c r="B12" s="11">
        <f>B11+(B11*Dateneingabe!$D$11/100)</f>
        <v>1520.3192660064001</v>
      </c>
      <c r="C12" s="11">
        <f t="shared" si="0"/>
        <v>10036.282566326399</v>
      </c>
      <c r="D12" s="11">
        <f>D11+(D11*Dateneingabe!$D$11/100)</f>
        <v>236.49410804543996</v>
      </c>
      <c r="E12" s="11">
        <f t="shared" si="1"/>
        <v>1561.1995103174399</v>
      </c>
      <c r="F12" s="12"/>
      <c r="G12" s="12">
        <f>G11+D12+Dateneingabe!$D$19-Dateneingabe!$I$22</f>
        <v>19544.989510317449</v>
      </c>
      <c r="H12" s="12">
        <f>H11+D12+Dateneingabe!$I$24-Dateneingabe!$I$22</f>
        <v>23544.489510317449</v>
      </c>
      <c r="I12" s="12">
        <f>I11+D12+Dateneingabe!$D$19</f>
        <v>22611.199510317441</v>
      </c>
      <c r="J12" s="12">
        <f>J11+D12+Dateneingabe!$I$24</f>
        <v>26610.699510317441</v>
      </c>
      <c r="K12" s="10"/>
    </row>
    <row r="13" spans="1:11" x14ac:dyDescent="0.35">
      <c r="A13">
        <v>8</v>
      </c>
      <c r="B13" s="11">
        <f>B12+(B12*Dateneingabe!$D$11/100)</f>
        <v>1550.7256513265281</v>
      </c>
      <c r="C13" s="11">
        <f t="shared" si="0"/>
        <v>11587.008217652927</v>
      </c>
      <c r="D13" s="11">
        <f>D12+(D12*Dateneingabe!$D$11/100)</f>
        <v>241.22399020634876</v>
      </c>
      <c r="E13" s="11">
        <f t="shared" si="1"/>
        <v>1802.4235005237888</v>
      </c>
      <c r="F13" s="12"/>
      <c r="G13" s="12">
        <f>G12+D13+Dateneingabe!$D$19-Dateneingabe!$I$22</f>
        <v>19498.183500523799</v>
      </c>
      <c r="H13" s="12">
        <f>H12+D13+Dateneingabe!$I$24-Dateneingabe!$I$22</f>
        <v>23526.183500523799</v>
      </c>
      <c r="I13" s="12">
        <f>I12+D13+Dateneingabe!$D$19</f>
        <v>23002.42350052379</v>
      </c>
      <c r="J13" s="12">
        <f>J12+D13+Dateneingabe!$I$24</f>
        <v>27030.42350052379</v>
      </c>
      <c r="K13" s="10"/>
    </row>
    <row r="14" spans="1:11" x14ac:dyDescent="0.35">
      <c r="A14">
        <v>9</v>
      </c>
      <c r="B14" s="11">
        <f>B13+(B13*Dateneingabe!$D$11/100)</f>
        <v>1581.7401643530586</v>
      </c>
      <c r="C14" s="11">
        <f t="shared" si="0"/>
        <v>13168.748382005986</v>
      </c>
      <c r="D14" s="11">
        <f>D13+(D13*Dateneingabe!$D$11/100)</f>
        <v>246.04847001047574</v>
      </c>
      <c r="E14" s="11">
        <f t="shared" si="1"/>
        <v>2048.4719705342645</v>
      </c>
      <c r="F14" s="12"/>
      <c r="G14" s="12">
        <f>G13+D14+Dateneingabe!$D$19-Dateneingabe!$I$22</f>
        <v>19456.201970534275</v>
      </c>
      <c r="H14" s="12">
        <f>H13+D14+Dateneingabe!$I$24-Dateneingabe!$I$22</f>
        <v>23512.701970534275</v>
      </c>
      <c r="I14" s="12">
        <f>I13+D14+Dateneingabe!$D$19</f>
        <v>23398.471970534265</v>
      </c>
      <c r="J14" s="12">
        <f>J13+D14+Dateneingabe!$I$24</f>
        <v>27454.971970534265</v>
      </c>
      <c r="K14" s="10"/>
    </row>
    <row r="15" spans="1:11" x14ac:dyDescent="0.35">
      <c r="A15">
        <v>10</v>
      </c>
      <c r="B15" s="11">
        <f>B14+(B14*Dateneingabe!$D$11/100)</f>
        <v>1613.3749676401198</v>
      </c>
      <c r="C15" s="11">
        <f t="shared" si="0"/>
        <v>14782.123349646106</v>
      </c>
      <c r="D15" s="11">
        <f>D14+(D14*Dateneingabe!$D$11/100)</f>
        <v>250.96943941068525</v>
      </c>
      <c r="E15" s="11">
        <f t="shared" si="1"/>
        <v>2299.4414099449496</v>
      </c>
      <c r="F15" s="12"/>
      <c r="G15" s="12">
        <f>G14+D15+Dateneingabe!$D$19-Dateneingabe!$I$22</f>
        <v>19419.141409944961</v>
      </c>
      <c r="H15" s="12">
        <f>H14+D15+Dateneingabe!$I$24-Dateneingabe!$I$22</f>
        <v>23504.141409944961</v>
      </c>
      <c r="I15" s="12">
        <f>I14+D15+Dateneingabe!$D$19</f>
        <v>23799.44140994495</v>
      </c>
      <c r="J15" s="12">
        <f>J14+D15+Dateneingabe!$I$24</f>
        <v>27884.44140994495</v>
      </c>
      <c r="K15" s="10"/>
    </row>
    <row r="16" spans="1:11" x14ac:dyDescent="0.35">
      <c r="A16">
        <v>11</v>
      </c>
      <c r="B16" s="11">
        <f>B15+(B15*Dateneingabe!$D$11/100)</f>
        <v>1645.6424669929222</v>
      </c>
      <c r="C16" s="11">
        <f t="shared" si="0"/>
        <v>16427.765816639028</v>
      </c>
      <c r="D16" s="11">
        <f>D15+(D15*Dateneingabe!$D$11/100)</f>
        <v>255.98882819889897</v>
      </c>
      <c r="E16" s="11">
        <f t="shared" si="1"/>
        <v>2555.4302381438483</v>
      </c>
      <c r="F16" s="12"/>
      <c r="G16" s="12">
        <f>G15+D16+Dateneingabe!$D$19-Dateneingabe!$I$22</f>
        <v>19387.100238143863</v>
      </c>
      <c r="H16" s="12">
        <f>H15+D16+Dateneingabe!$I$24-Dateneingabe!$I$22</f>
        <v>23500.600238143863</v>
      </c>
      <c r="I16" s="12">
        <f>I15+D16+Dateneingabe!$D$19</f>
        <v>24205.43023814385</v>
      </c>
      <c r="J16" s="12">
        <f>J15+D16+Dateneingabe!$I$24</f>
        <v>28318.93023814385</v>
      </c>
      <c r="K16" s="10"/>
    </row>
    <row r="17" spans="1:11" x14ac:dyDescent="0.35">
      <c r="A17">
        <v>12</v>
      </c>
      <c r="B17" s="11">
        <f>B16+(B16*Dateneingabe!$D$11/100)</f>
        <v>1678.5553163327806</v>
      </c>
      <c r="C17" s="11">
        <f t="shared" si="0"/>
        <v>18106.321132971811</v>
      </c>
      <c r="D17" s="11">
        <f>D16+(D16*Dateneingabe!$D$11/100)</f>
        <v>261.10860476287695</v>
      </c>
      <c r="E17" s="11">
        <f t="shared" si="1"/>
        <v>2816.5388429067252</v>
      </c>
      <c r="F17" s="12"/>
      <c r="G17" s="12">
        <f>G16+D17+Dateneingabe!$D$19-Dateneingabe!$I$22</f>
        <v>19360.178842906742</v>
      </c>
      <c r="H17" s="12">
        <f>H16+D17+Dateneingabe!$I$24-Dateneingabe!$I$22</f>
        <v>23502.178842906742</v>
      </c>
      <c r="I17" s="12">
        <f>I16+D17+Dateneingabe!$D$19</f>
        <v>24616.538842906728</v>
      </c>
      <c r="J17" s="12">
        <f>J16+D17+Dateneingabe!$I$24</f>
        <v>28758.538842906728</v>
      </c>
      <c r="K17" s="10"/>
    </row>
    <row r="18" spans="1:11" x14ac:dyDescent="0.35">
      <c r="A18">
        <v>13</v>
      </c>
      <c r="B18" s="11">
        <f>B17+(B17*Dateneingabe!$D$11/100)</f>
        <v>1712.1264226594362</v>
      </c>
      <c r="C18" s="11">
        <f t="shared" si="0"/>
        <v>19818.447555631246</v>
      </c>
      <c r="D18" s="11">
        <f>D17+(D17*Dateneingabe!$D$11/100)</f>
        <v>266.33077685813447</v>
      </c>
      <c r="E18" s="11">
        <f t="shared" si="1"/>
        <v>3082.8696197648596</v>
      </c>
      <c r="F18" s="12"/>
      <c r="G18" s="12">
        <f>G17+D18+Dateneingabe!$D$19-Dateneingabe!$I$22</f>
        <v>19338.479619764879</v>
      </c>
      <c r="H18" s="12">
        <f>H17+D18+Dateneingabe!$I$24-Dateneingabe!$I$22</f>
        <v>23508.979619764879</v>
      </c>
      <c r="I18" s="12">
        <f>I17+D18+Dateneingabe!$D$19</f>
        <v>25032.869619764864</v>
      </c>
      <c r="J18" s="12">
        <f>J17+D18+Dateneingabe!$I$24</f>
        <v>29203.369619764864</v>
      </c>
      <c r="K18" s="10"/>
    </row>
    <row r="19" spans="1:11" x14ac:dyDescent="0.35">
      <c r="A19">
        <v>14</v>
      </c>
      <c r="B19" s="11">
        <f>B18+(B18*Dateneingabe!$D$11/100)</f>
        <v>1746.3689511126249</v>
      </c>
      <c r="C19" s="11">
        <f t="shared" si="0"/>
        <v>21564.816506743871</v>
      </c>
      <c r="D19" s="11">
        <f>D18+(D18*Dateneingabe!$D$11/100)</f>
        <v>271.65739239529717</v>
      </c>
      <c r="E19" s="11">
        <f t="shared" si="1"/>
        <v>3354.527012160157</v>
      </c>
      <c r="F19" s="12"/>
      <c r="G19" s="12">
        <f>G18+D19+Dateneingabe!$D$19-Dateneingabe!$I$22</f>
        <v>19322.107012160177</v>
      </c>
      <c r="H19" s="12">
        <f>H18+D19+Dateneingabe!$I$24-Dateneingabe!$I$22</f>
        <v>23521.107012160177</v>
      </c>
      <c r="I19" s="12">
        <f>I18+D19+Dateneingabe!$D$19</f>
        <v>25454.527012160161</v>
      </c>
      <c r="J19" s="12">
        <f>J18+D19+Dateneingabe!$I$24</f>
        <v>29653.527012160161</v>
      </c>
      <c r="K19" s="10"/>
    </row>
    <row r="20" spans="1:11" x14ac:dyDescent="0.35">
      <c r="A20">
        <v>15</v>
      </c>
      <c r="B20" s="11">
        <f>B19+(B19*Dateneingabe!$D$11/100)</f>
        <v>1781.2963301348775</v>
      </c>
      <c r="C20" s="11">
        <f t="shared" si="0"/>
        <v>23346.11283687875</v>
      </c>
      <c r="D20" s="11">
        <f>D19+(D19*Dateneingabe!$D$11/100)</f>
        <v>277.09054024320312</v>
      </c>
      <c r="E20" s="11">
        <f t="shared" si="1"/>
        <v>3631.6175524033602</v>
      </c>
      <c r="F20" s="12"/>
      <c r="G20" s="12">
        <f>G19+D20+Dateneingabe!$D$19-Dateneingabe!$I$22</f>
        <v>19311.167552403382</v>
      </c>
      <c r="H20" s="12">
        <f>H19+D20+Dateneingabe!$I$24-Dateneingabe!$I$22</f>
        <v>23538.667552403382</v>
      </c>
      <c r="I20" s="12">
        <f>I19+D20+Dateneingabe!$D$19</f>
        <v>25881.617552403364</v>
      </c>
      <c r="J20" s="12">
        <f>J19+D20+Dateneingabe!$I$24</f>
        <v>30109.117552403364</v>
      </c>
      <c r="K20" s="10"/>
    </row>
    <row r="21" spans="1:11" x14ac:dyDescent="0.35">
      <c r="A21">
        <v>16</v>
      </c>
      <c r="B21" s="11">
        <f>B20+(B20*Dateneingabe!$D$11/100)</f>
        <v>1816.922256737575</v>
      </c>
      <c r="C21" s="11">
        <f t="shared" si="0"/>
        <v>25163.035093616327</v>
      </c>
      <c r="D21" s="11">
        <f>D20+(D20*Dateneingabe!$D$11/100)</f>
        <v>282.63235104806716</v>
      </c>
      <c r="E21" s="11">
        <f t="shared" si="1"/>
        <v>3914.2499034514271</v>
      </c>
      <c r="F21" s="12"/>
      <c r="G21" s="12">
        <f>G20+D21+Dateneingabe!$D$19-Dateneingabe!$I$22</f>
        <v>19305.769903451452</v>
      </c>
      <c r="H21" s="12">
        <f>H20+D21+Dateneingabe!$I$24-Dateneingabe!$I$22</f>
        <v>23561.769903451452</v>
      </c>
      <c r="I21" s="12">
        <f>I20+D21+Dateneingabe!$D$19</f>
        <v>26314.249903451433</v>
      </c>
      <c r="J21" s="12">
        <f>J20+D21+Dateneingabe!$I$24</f>
        <v>30570.249903451433</v>
      </c>
      <c r="K21" s="10"/>
    </row>
    <row r="22" spans="1:11" x14ac:dyDescent="0.35">
      <c r="A22">
        <v>17</v>
      </c>
      <c r="B22" s="11">
        <f>B21+(B21*Dateneingabe!$D$11/100)</f>
        <v>1853.2607018723265</v>
      </c>
      <c r="C22" s="11">
        <f t="shared" si="0"/>
        <v>27016.295795488651</v>
      </c>
      <c r="D22" s="11">
        <f>D21+(D21*Dateneingabe!$D$11/100)</f>
        <v>288.28499806902852</v>
      </c>
      <c r="E22" s="11">
        <f t="shared" si="1"/>
        <v>4202.5349015204556</v>
      </c>
      <c r="F22" s="12"/>
      <c r="G22" s="12">
        <f>G21+D22+Dateneingabe!$D$19-Dateneingabe!$I$22</f>
        <v>19306.024901520483</v>
      </c>
      <c r="H22" s="12">
        <f>H21+D22+Dateneingabe!$I$24-Dateneingabe!$I$22</f>
        <v>23590.524901520483</v>
      </c>
      <c r="I22" s="12">
        <f>I21+D22+Dateneingabe!$D$19</f>
        <v>26752.534901520463</v>
      </c>
      <c r="J22" s="12">
        <f>J21+D22+Dateneingabe!$I$24</f>
        <v>31037.034901520463</v>
      </c>
      <c r="K22" s="10"/>
    </row>
    <row r="23" spans="1:11" x14ac:dyDescent="0.35">
      <c r="A23">
        <v>18</v>
      </c>
      <c r="B23" s="11">
        <f>B22+(B22*Dateneingabe!$D$11/100)</f>
        <v>1890.3259159097731</v>
      </c>
      <c r="C23" s="11">
        <f t="shared" si="0"/>
        <v>28906.621711398424</v>
      </c>
      <c r="D23" s="11">
        <f>D22+(D22*Dateneingabe!$D$11/100)</f>
        <v>294.05069803040908</v>
      </c>
      <c r="E23" s="11">
        <f t="shared" si="1"/>
        <v>4496.5855995508646</v>
      </c>
      <c r="F23" s="12"/>
      <c r="G23" s="12">
        <f>G22+D23+Dateneingabe!$D$19-Dateneingabe!$I$22</f>
        <v>19312.045599550893</v>
      </c>
      <c r="H23" s="12">
        <f>H22+D23+Dateneingabe!$I$24-Dateneingabe!$I$22</f>
        <v>23625.045599550893</v>
      </c>
      <c r="I23" s="12">
        <f>I22+D23+Dateneingabe!$D$19</f>
        <v>27196.585599550872</v>
      </c>
      <c r="J23" s="12">
        <f>J22+D23+Dateneingabe!$I$24</f>
        <v>31509.585599550872</v>
      </c>
      <c r="K23" s="10"/>
    </row>
    <row r="24" spans="1:11" x14ac:dyDescent="0.35">
      <c r="A24">
        <v>19</v>
      </c>
      <c r="B24" s="11">
        <f>B23+(B23*Dateneingabe!$D$11/100)</f>
        <v>1928.1324342279686</v>
      </c>
      <c r="C24" s="11">
        <f t="shared" si="0"/>
        <v>30834.754145626393</v>
      </c>
      <c r="D24" s="11">
        <f>D23+(D23*Dateneingabe!$D$11/100)</f>
        <v>299.93171199101727</v>
      </c>
      <c r="E24" s="11">
        <f t="shared" si="1"/>
        <v>4796.517311541882</v>
      </c>
      <c r="F24" s="12"/>
      <c r="G24" s="12">
        <f>G23+D24+Dateneingabe!$D$19-Dateneingabe!$I$22</f>
        <v>19323.94731154191</v>
      </c>
      <c r="H24" s="12">
        <f>H23+D24+Dateneingabe!$I$24-Dateneingabe!$I$22</f>
        <v>23665.44731154191</v>
      </c>
      <c r="I24" s="12">
        <f>I23+D24+Dateneingabe!$D$19</f>
        <v>27646.517311541887</v>
      </c>
      <c r="J24" s="12">
        <f>J23+D24+Dateneingabe!$I$24</f>
        <v>31988.017311541887</v>
      </c>
      <c r="K24" s="10"/>
    </row>
    <row r="25" spans="1:11" x14ac:dyDescent="0.35">
      <c r="A25">
        <v>20</v>
      </c>
      <c r="B25" s="11">
        <f>B24+(B24*Dateneingabe!$D$11/100)</f>
        <v>1966.6950829125281</v>
      </c>
      <c r="C25" s="11">
        <f t="shared" si="0"/>
        <v>32801.449228538921</v>
      </c>
      <c r="D25" s="11">
        <f>D24+(D24*Dateneingabe!$D$11/100)</f>
        <v>305.93034623083759</v>
      </c>
      <c r="E25" s="11">
        <f t="shared" si="1"/>
        <v>5102.44765777272</v>
      </c>
      <c r="F25" s="12"/>
      <c r="G25" s="12">
        <f>G24+D25+Dateneingabe!$D$19-Dateneingabe!$I$22</f>
        <v>19341.847657772749</v>
      </c>
      <c r="H25" s="12">
        <f>H24+D25+Dateneingabe!$I$24-Dateneingabe!$I$22</f>
        <v>23711.847657772749</v>
      </c>
      <c r="I25" s="12">
        <f>I24+D25+Dateneingabe!$D$19</f>
        <v>28102.447657772726</v>
      </c>
      <c r="J25" s="12">
        <f>J24+D25+Dateneingabe!$I$24</f>
        <v>32472.447657772726</v>
      </c>
      <c r="K25" s="10"/>
    </row>
    <row r="26" spans="1:11" x14ac:dyDescent="0.35">
      <c r="A26">
        <v>21</v>
      </c>
      <c r="B26" s="11">
        <f>B25+(B25*Dateneingabe!$D$11/100)</f>
        <v>2006.0289845707787</v>
      </c>
      <c r="C26" s="11">
        <f t="shared" si="0"/>
        <v>34807.478213109702</v>
      </c>
      <c r="D26" s="11">
        <f>D25+(D25*Dateneingabe!$D$11/100)</f>
        <v>312.04895315545434</v>
      </c>
      <c r="E26" s="11">
        <f t="shared" si="1"/>
        <v>5414.4966109281741</v>
      </c>
      <c r="F26" s="12"/>
      <c r="G26" s="12">
        <f>G25+D26+Dateneingabe!$D$19</f>
        <v>19803.896610928205</v>
      </c>
      <c r="H26" s="12">
        <f>H25+D26+Dateneingabe!$I$24</f>
        <v>24202.396610928205</v>
      </c>
      <c r="I26" s="12">
        <f>I25+D26+Dateneingabe!$D$19</f>
        <v>28564.496610928181</v>
      </c>
      <c r="J26" s="12">
        <f>J25+D26+Dateneingabe!$I$24</f>
        <v>32962.996610928181</v>
      </c>
      <c r="K26" s="10"/>
    </row>
    <row r="27" spans="1:11" x14ac:dyDescent="0.35">
      <c r="A27">
        <v>22</v>
      </c>
      <c r="B27" s="11">
        <f>B26+(B26*Dateneingabe!$D$11/100)</f>
        <v>2046.1495642621942</v>
      </c>
      <c r="C27" s="11">
        <f t="shared" si="0"/>
        <v>36853.627777371898</v>
      </c>
      <c r="D27" s="11">
        <f>D26+(D26*Dateneingabe!$D$11/100)</f>
        <v>318.28993221856342</v>
      </c>
      <c r="E27" s="11">
        <f t="shared" si="1"/>
        <v>5732.7865431467371</v>
      </c>
      <c r="F27" s="12"/>
      <c r="G27" s="12">
        <f>G26+D27+Dateneingabe!$D$19</f>
        <v>20272.186543146767</v>
      </c>
      <c r="H27" s="12">
        <f>H26+D27+Dateneingabe!$I$24</f>
        <v>24699.186543146767</v>
      </c>
      <c r="I27" s="12">
        <f>I26+D27+Dateneingabe!$D$19</f>
        <v>29032.786543146743</v>
      </c>
      <c r="J27" s="12">
        <f>J26+D27+Dateneingabe!$I$24</f>
        <v>33459.786543146743</v>
      </c>
      <c r="K27" s="10"/>
    </row>
    <row r="28" spans="1:11" x14ac:dyDescent="0.35">
      <c r="A28">
        <v>23</v>
      </c>
      <c r="B28" s="11">
        <f>B27+(B27*Dateneingabe!$D$11/100)</f>
        <v>2087.0725555474382</v>
      </c>
      <c r="C28" s="11">
        <f t="shared" si="0"/>
        <v>38940.700332919339</v>
      </c>
      <c r="D28" s="11">
        <f>D27+(D27*Dateneingabe!$D$11/100)</f>
        <v>324.65573086293472</v>
      </c>
      <c r="E28" s="11">
        <f t="shared" si="1"/>
        <v>6057.4422740096716</v>
      </c>
      <c r="F28" s="12"/>
      <c r="G28" s="12">
        <f>G27+D28+Dateneingabe!$D$19</f>
        <v>20746.842274009701</v>
      </c>
      <c r="H28" s="12">
        <f>H27+D28+Dateneingabe!$I$24</f>
        <v>25202.342274009701</v>
      </c>
      <c r="I28" s="12">
        <f>I27+D28+Dateneingabe!$D$19</f>
        <v>29507.442274009678</v>
      </c>
      <c r="J28" s="12">
        <f>J27+D28+Dateneingabe!$I$24</f>
        <v>33962.942274009678</v>
      </c>
      <c r="K28" s="10"/>
    </row>
    <row r="29" spans="1:11" x14ac:dyDescent="0.35">
      <c r="A29">
        <v>24</v>
      </c>
      <c r="B29" s="11">
        <f>B28+(B28*Dateneingabe!$D$11/100)</f>
        <v>2128.8140066583869</v>
      </c>
      <c r="C29" s="11">
        <f t="shared" si="0"/>
        <v>41069.514339577727</v>
      </c>
      <c r="D29" s="11">
        <f>D28+(D28*Dateneingabe!$D$11/100)</f>
        <v>331.14884548019342</v>
      </c>
      <c r="E29" s="11">
        <f t="shared" si="1"/>
        <v>6388.5911194898654</v>
      </c>
      <c r="F29" s="12"/>
      <c r="G29" s="12">
        <f>G28+D29+Dateneingabe!$D$19</f>
        <v>21227.991119489896</v>
      </c>
      <c r="H29" s="12">
        <f>H28+D29+Dateneingabe!$I$24</f>
        <v>25711.991119489896</v>
      </c>
      <c r="I29" s="12">
        <f>I28+D29+Dateneingabe!$D$19</f>
        <v>29988.591119489873</v>
      </c>
      <c r="J29" s="12">
        <f>J28+D29+Dateneingabe!$I$24</f>
        <v>34472.591119489873</v>
      </c>
      <c r="K29" s="10"/>
    </row>
    <row r="30" spans="1:11" x14ac:dyDescent="0.35">
      <c r="A30">
        <v>25</v>
      </c>
      <c r="B30" s="11">
        <f>B29+(B29*Dateneingabe!$D$11/100)</f>
        <v>2171.3902867915544</v>
      </c>
      <c r="C30" s="11">
        <f t="shared" si="0"/>
        <v>43240.90462636928</v>
      </c>
      <c r="D30" s="11">
        <f>D29+(D29*Dateneingabe!$D$11/100)</f>
        <v>337.77182238979731</v>
      </c>
      <c r="E30" s="11">
        <f t="shared" si="1"/>
        <v>6726.3629418796627</v>
      </c>
      <c r="F30" s="12"/>
      <c r="G30" s="12">
        <f>G29+D30+Dateneingabe!$D$19</f>
        <v>21715.762941879693</v>
      </c>
      <c r="H30" s="12">
        <f>H29+D30+Dateneingabe!$I$24</f>
        <v>26228.262941879693</v>
      </c>
      <c r="I30" s="12">
        <f>I29+D30+Dateneingabe!$D$19</f>
        <v>30476.36294187967</v>
      </c>
      <c r="J30" s="12">
        <f>J29+D30+Dateneingabe!$I$24</f>
        <v>34988.86294187967</v>
      </c>
      <c r="K30" s="10"/>
    </row>
    <row r="31" spans="1:11" x14ac:dyDescent="0.35">
      <c r="H31" s="4"/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Dateneingabe</vt:lpstr>
      <vt:lpstr>Grafiken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Heizung mieten</dc:title>
  <dc:creator>Maik Hanau</dc:creator>
  <cp:lastModifiedBy>Maik Hanau</cp:lastModifiedBy>
  <dcterms:created xsi:type="dcterms:W3CDTF">2021-08-06T10:34:07Z</dcterms:created>
  <dcterms:modified xsi:type="dcterms:W3CDTF">2025-09-03T19:06:36Z</dcterms:modified>
</cp:coreProperties>
</file>