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ikh\Downloads\"/>
    </mc:Choice>
  </mc:AlternateContent>
  <bookViews>
    <workbookView xWindow="0" yWindow="0" windowWidth="36060" windowHeight="17220"/>
  </bookViews>
  <sheets>
    <sheet name="Eingaben" sheetId="1" r:id="rId1"/>
    <sheet name="Monatsprofile" sheetId="2" r:id="rId2"/>
    <sheet name="Auswertung" sheetId="3" r:id="rId3"/>
  </sheets>
  <calcPr calcId="162913"/>
</workbook>
</file>

<file path=xl/calcChain.xml><?xml version="1.0" encoding="utf-8"?>
<calcChain xmlns="http://schemas.openxmlformats.org/spreadsheetml/2006/main">
  <c r="D5" i="3" l="1"/>
  <c r="D6" i="3"/>
  <c r="D7" i="3"/>
  <c r="D8" i="3"/>
  <c r="D9" i="3"/>
  <c r="D10" i="3"/>
  <c r="D11" i="3"/>
  <c r="D12" i="3"/>
  <c r="D13" i="3"/>
  <c r="D14" i="3"/>
  <c r="D15" i="3"/>
  <c r="C15" i="3" l="1"/>
  <c r="B15" i="3"/>
  <c r="C14" i="3"/>
  <c r="B14" i="3"/>
  <c r="C13" i="3"/>
  <c r="B13" i="3"/>
  <c r="C12" i="3"/>
  <c r="B12" i="3"/>
  <c r="C11" i="3"/>
  <c r="B11" i="3"/>
  <c r="C10" i="3"/>
  <c r="B10" i="3"/>
  <c r="E10" i="3" s="1"/>
  <c r="C9" i="3"/>
  <c r="B9" i="3"/>
  <c r="E9" i="3" s="1"/>
  <c r="C8" i="3"/>
  <c r="B8" i="3"/>
  <c r="C7" i="3"/>
  <c r="B7" i="3"/>
  <c r="C6" i="3"/>
  <c r="B6" i="3"/>
  <c r="E6" i="3" s="1"/>
  <c r="C5" i="3"/>
  <c r="B5" i="3"/>
  <c r="D4" i="3"/>
  <c r="C4" i="3"/>
  <c r="B4" i="3"/>
  <c r="E4" i="3" s="1"/>
  <c r="F17" i="2"/>
  <c r="E17" i="2"/>
  <c r="D17" i="2"/>
  <c r="C17" i="2"/>
  <c r="B17" i="2"/>
  <c r="B15" i="1"/>
  <c r="B13" i="1"/>
  <c r="F12" i="3" s="1"/>
  <c r="E7" i="3" l="1"/>
  <c r="E14" i="3"/>
  <c r="E5" i="3"/>
  <c r="E15" i="3"/>
  <c r="E13" i="3"/>
  <c r="E12" i="3"/>
  <c r="E8" i="3"/>
  <c r="C17" i="3"/>
  <c r="E11" i="3"/>
  <c r="D17" i="3"/>
  <c r="F10" i="3"/>
  <c r="G10" i="3" s="1"/>
  <c r="J12" i="3"/>
  <c r="G12" i="3"/>
  <c r="H12" i="3"/>
  <c r="I12" i="3" s="1"/>
  <c r="E17" i="3"/>
  <c r="F8" i="3"/>
  <c r="G8" i="3" s="1"/>
  <c r="F11" i="3"/>
  <c r="G11" i="3" s="1"/>
  <c r="B17" i="3"/>
  <c r="F9" i="3"/>
  <c r="G9" i="3" s="1"/>
  <c r="F4" i="3"/>
  <c r="J4" i="3" s="1"/>
  <c r="F7" i="3"/>
  <c r="G7" i="3" s="1"/>
  <c r="F6" i="3"/>
  <c r="G6" i="3" s="1"/>
  <c r="F13" i="3"/>
  <c r="B14" i="1"/>
  <c r="F5" i="3"/>
  <c r="G5" i="3" s="1"/>
  <c r="F15" i="3"/>
  <c r="G15" i="3" s="1"/>
  <c r="F14" i="3"/>
  <c r="G14" i="3" s="1"/>
  <c r="G13" i="3" l="1"/>
  <c r="H10" i="3"/>
  <c r="I10" i="3" s="1"/>
  <c r="J10" i="3"/>
  <c r="H8" i="3"/>
  <c r="I8" i="3" s="1"/>
  <c r="J7" i="3"/>
  <c r="H11" i="3"/>
  <c r="I11" i="3" s="1"/>
  <c r="H9" i="3"/>
  <c r="I9" i="3" s="1"/>
  <c r="J9" i="3"/>
  <c r="H7" i="3"/>
  <c r="I7" i="3" s="1"/>
  <c r="J11" i="3"/>
  <c r="J8" i="3"/>
  <c r="J6" i="3"/>
  <c r="H4" i="3"/>
  <c r="I4" i="3" s="1"/>
  <c r="H15" i="3"/>
  <c r="I15" i="3" s="1"/>
  <c r="J13" i="3"/>
  <c r="H6" i="3"/>
  <c r="I6" i="3" s="1"/>
  <c r="J15" i="3"/>
  <c r="J14" i="3"/>
  <c r="J5" i="3"/>
  <c r="B17" i="1"/>
  <c r="B16" i="1"/>
  <c r="H13" i="3"/>
  <c r="I13" i="3" s="1"/>
  <c r="F17" i="3"/>
  <c r="H17" i="3" s="1"/>
  <c r="I17" i="3" s="1"/>
  <c r="G4" i="3"/>
  <c r="H14" i="3"/>
  <c r="I14" i="3" s="1"/>
  <c r="H5" i="3"/>
  <c r="I5" i="3" s="1"/>
  <c r="G17" i="3" l="1"/>
  <c r="J17" i="3"/>
  <c r="B18" i="1" s="1"/>
</calcChain>
</file>

<file path=xl/sharedStrings.xml><?xml version="1.0" encoding="utf-8"?>
<sst xmlns="http://schemas.openxmlformats.org/spreadsheetml/2006/main" count="93" uniqueCount="68">
  <si>
    <t>PV- und Stromverbrauchsmodell</t>
  </si>
  <si>
    <t>Variable</t>
  </si>
  <si>
    <t>Eingabe</t>
  </si>
  <si>
    <t>Einheit</t>
  </si>
  <si>
    <t>Beschreibung</t>
  </si>
  <si>
    <t>PV-Ausrichtung</t>
  </si>
  <si>
    <t>Auswahl zwischen Ost/West und Süd</t>
  </si>
  <si>
    <t>PV-Leistung</t>
  </si>
  <si>
    <t>kWp</t>
  </si>
  <si>
    <t>Installierte Modulleistung</t>
  </si>
  <si>
    <t>Spezifischer Ertrag Ost/West</t>
  </si>
  <si>
    <t>kWh/kWp·a</t>
  </si>
  <si>
    <t>Spezifischer Ertrag Süd</t>
  </si>
  <si>
    <t>Wärmepumpenstrom inkl. Warmwasser</t>
  </si>
  <si>
    <t>kWh/Jahr</t>
  </si>
  <si>
    <t>Haushaltsstrom</t>
  </si>
  <si>
    <t>Splitklimaanlagen</t>
  </si>
  <si>
    <t>Automatische Kennzahl</t>
  </si>
  <si>
    <t>Wert</t>
  </si>
  <si>
    <t>Aktiver spezifischer PV-Ertrag</t>
  </si>
  <si>
    <t>PV-Jahreserzeugung</t>
  </si>
  <si>
    <t>Gesamtstromverbrauch</t>
  </si>
  <si>
    <t>Jahressaldo PV minus Verbrauch</t>
  </si>
  <si>
    <t>Bilanzielle Jahresdeckung</t>
  </si>
  <si>
    <t>%</t>
  </si>
  <si>
    <t>Monatsbilanzieller Netzbezug</t>
  </si>
  <si>
    <t>Bedienung</t>
  </si>
  <si>
    <t>1. In Zelle B4 die PV-Ausrichtung auswählen.</t>
  </si>
  <si>
    <t>2. In B5 bis B10 die gewünschten Anlagen- und Verbrauchswerte eingeben.</t>
  </si>
  <si>
    <t>3. Die Auswertung und das Diagramm aktualisieren sich automatisch.</t>
  </si>
  <si>
    <t>4. Die monatlichen Verteilungen lassen sich im Blatt „Monatsprofile“ ändern.</t>
  </si>
  <si>
    <t>Monatliche Verteilungsprofile</t>
  </si>
  <si>
    <t>Monat</t>
  </si>
  <si>
    <t>Wärmepumpe</t>
  </si>
  <si>
    <t>Haushalt</t>
  </si>
  <si>
    <t>Klimaanlagen</t>
  </si>
  <si>
    <t>PV Ost/West</t>
  </si>
  <si>
    <t>PV Süd</t>
  </si>
  <si>
    <t>Jan</t>
  </si>
  <si>
    <t>Feb</t>
  </si>
  <si>
    <t>Mrz</t>
  </si>
  <si>
    <t>Apr</t>
  </si>
  <si>
    <t>Mai</t>
  </si>
  <si>
    <t>Jun</t>
  </si>
  <si>
    <t>Jul</t>
  </si>
  <si>
    <t>Aug</t>
  </si>
  <si>
    <t>Sep</t>
  </si>
  <si>
    <t>Okt</t>
  </si>
  <si>
    <t>Nov</t>
  </si>
  <si>
    <t>Dez</t>
  </si>
  <si>
    <t>Summe</t>
  </si>
  <si>
    <t>Dynamische Monatsauswertung</t>
  </si>
  <si>
    <t>Wärmepumpe inkl. WW</t>
  </si>
  <si>
    <t>Gesamtverbrauch</t>
  </si>
  <si>
    <t>PV-Erzeugung</t>
  </si>
  <si>
    <t>Saldo PV – Verbrauch</t>
  </si>
  <si>
    <t>PV / Verbrauch</t>
  </si>
  <si>
    <t>Monatsdeckung</t>
  </si>
  <si>
    <t>Netzbezug Monatsbilanz</t>
  </si>
  <si>
    <t>Jahressumme / Verhältnis</t>
  </si>
  <si>
    <t>Süd</t>
  </si>
  <si>
    <t>Spezifischer Ertrag der Module an deinem Standort</t>
  </si>
  <si>
    <t>Jährlicher Stromverbrauch der Wärmepumpe</t>
  </si>
  <si>
    <t>Jährlicher Haushalts-Stromverbrauch</t>
  </si>
  <si>
    <t>Jährlicher Stromverbrauch für Splitklimageräte</t>
  </si>
  <si>
    <t>Hinweis: Jede Profilspalte muss in Zeile 17 (Summe) insgesamt immer 100 % ergeben (ansonsten passen deine Werte nicht mehr)</t>
  </si>
  <si>
    <t>Hier kannst du (bei Bedarf) noch die monatliche Ertrags- und Verbrauchsverteilung anpassen.</t>
  </si>
  <si>
    <t>Die vorgegebenen Werte entsprechen den "normalen" Durchschnittswerten und -verteilungen.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</si>
</sst>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#,##0.0"/>
    <numFmt numFmtId="166" formatCode="0.0%"/>
    <numFmt numFmtId="167" formatCode="#,##0.0\ &quot;kWh&quot;"/>
  </numFmts>
  <fonts count="7">
    <font>
      <sz val="11"/>
      <name val="Carlito"/>
    </font>
    <font>
      <b/>
      <sz val="16"/>
      <color rgb="FFFFFFFF"/>
      <name val="Carlito"/>
    </font>
    <font>
      <b/>
      <sz val="11"/>
      <color rgb="FF1F1F1F"/>
      <name val="Carlito"/>
    </font>
    <font>
      <b/>
      <sz val="11"/>
      <color rgb="FF9C6500"/>
      <name val="Carlito"/>
    </font>
    <font>
      <b/>
      <sz val="11"/>
      <color rgb="FF375623"/>
      <name val="Carlito"/>
    </font>
    <font>
      <b/>
      <sz val="11"/>
      <name val="Carlito"/>
    </font>
    <font>
      <sz val="11"/>
      <name val="Carlito"/>
    </font>
  </fonts>
  <fills count="7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FFF2CC"/>
      </patternFill>
    </fill>
    <fill>
      <patternFill patternType="solid">
        <fgColor rgb="FFE2F0D9"/>
      </patternFill>
    </fill>
    <fill>
      <patternFill patternType="solid">
        <fgColor rgb="FFFFFBE6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/>
  </cellStyleXfs>
  <cellXfs count="17">
    <xf numFmtId="0" fontId="0" fillId="0" borderId="0" xfId="0"/>
    <xf numFmtId="0" fontId="2" fillId="3" borderId="0" xfId="1" applyNumberFormat="1" applyFont="1" applyFill="1" applyBorder="1" applyAlignment="1">
      <alignment horizontal="center" vertical="center" wrapText="1"/>
    </xf>
    <xf numFmtId="164" fontId="3" fillId="4" borderId="0" xfId="1" applyNumberFormat="1" applyFont="1" applyFill="1" applyBorder="1"/>
    <xf numFmtId="0" fontId="4" fillId="5" borderId="0" xfId="1" applyNumberFormat="1" applyFont="1" applyFill="1" applyBorder="1"/>
    <xf numFmtId="165" fontId="4" fillId="5" borderId="0" xfId="1" applyNumberFormat="1" applyFont="1" applyFill="1" applyBorder="1"/>
    <xf numFmtId="166" fontId="4" fillId="5" borderId="0" xfId="1" applyNumberFormat="1" applyFont="1" applyFill="1" applyBorder="1"/>
    <xf numFmtId="10" fontId="0" fillId="6" borderId="0" xfId="1" applyNumberFormat="1" applyFont="1" applyFill="1" applyBorder="1"/>
    <xf numFmtId="10" fontId="0" fillId="0" borderId="0" xfId="1" applyNumberFormat="1" applyFont="1" applyFill="1" applyBorder="1"/>
    <xf numFmtId="10" fontId="4" fillId="5" borderId="0" xfId="1" applyNumberFormat="1" applyFont="1" applyFill="1" applyBorder="1"/>
    <xf numFmtId="167" fontId="0" fillId="0" borderId="0" xfId="1" applyNumberFormat="1" applyFont="1" applyFill="1" applyBorder="1"/>
    <xf numFmtId="167" fontId="4" fillId="5" borderId="0" xfId="1" applyNumberFormat="1" applyFont="1" applyFill="1" applyBorder="1"/>
    <xf numFmtId="166" fontId="0" fillId="0" borderId="0" xfId="1" applyNumberFormat="1" applyFont="1" applyFill="1" applyBorder="1"/>
    <xf numFmtId="0" fontId="0" fillId="0" borderId="0" xfId="1" applyNumberFormat="1" applyFont="1" applyFill="1" applyBorder="1" applyAlignment="1">
      <alignment wrapText="1"/>
    </xf>
    <xf numFmtId="0" fontId="1" fillId="2" borderId="0" xfId="1" applyNumberFormat="1" applyFont="1" applyFill="1" applyBorder="1" applyAlignment="1">
      <alignment horizontal="center" vertical="center"/>
    </xf>
    <xf numFmtId="0" fontId="5" fillId="4" borderId="0" xfId="1" applyNumberFormat="1" applyFont="1" applyFill="1" applyBorder="1"/>
    <xf numFmtId="0" fontId="3" fillId="4" borderId="0" xfId="1" applyNumberFormat="1" applyFont="1" applyFill="1" applyBorder="1" applyAlignment="1">
      <alignment horizontal="center"/>
    </xf>
    <xf numFmtId="0" fontId="5" fillId="0" borderId="0" xfId="0" applyFont="1"/>
  </cellXfs>
  <cellStyles count="2">
    <cellStyle name="Normal" xfId="1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/>
          <a:lstStyle/>
          <a:p>
            <a:r>
              <a:rPr lang="en-US" sz="2000" b="1"/>
              <a:t>Traumkombination</a:t>
            </a:r>
            <a:r>
              <a:rPr lang="en-US" sz="2000" b="1" baseline="0"/>
              <a:t> PV mit Wärmepumpe - Übersicht</a:t>
            </a:r>
            <a:endParaRPr lang="en-US" sz="2000" b="1"/>
          </a:p>
        </c:rich>
      </c:tx>
      <c:layout/>
      <c:overlay val="0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v>Wärmepumpe inkl. WW</c:v>
          </c:tx>
          <c:cat>
            <c:strRef>
              <c:f>Auswertung!$A$4:$A$15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Mrz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Auswertung!$B$4:$B$15</c:f>
              <c:numCache>
                <c:formatCode>#,##0.0\ "kWh"</c:formatCode>
                <c:ptCount val="12"/>
                <c:pt idx="0">
                  <c:v>696.97937077563233</c:v>
                </c:pt>
                <c:pt idx="1">
                  <c:v>585.52211532110698</c:v>
                </c:pt>
                <c:pt idx="2">
                  <c:v>511.21727835142332</c:v>
                </c:pt>
                <c:pt idx="3">
                  <c:v>362.60760441205605</c:v>
                </c:pt>
                <c:pt idx="4">
                  <c:v>213.99793047268884</c:v>
                </c:pt>
                <c:pt idx="5">
                  <c:v>102.5406750181634</c:v>
                </c:pt>
                <c:pt idx="6">
                  <c:v>84.014002333722274</c:v>
                </c:pt>
                <c:pt idx="7">
                  <c:v>84.014002333722274</c:v>
                </c:pt>
                <c:pt idx="8">
                  <c:v>176.84551198784703</c:v>
                </c:pt>
                <c:pt idx="9">
                  <c:v>362.60760441205605</c:v>
                </c:pt>
                <c:pt idx="10">
                  <c:v>548.36969683626512</c:v>
                </c:pt>
                <c:pt idx="11">
                  <c:v>771.28420774531605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4B-44FA-A3DF-DBB9B3E2E853}"/>
            </c:ext>
          </c:extLst>
        </c:ser>
        <c:ser>
          <c:idx val="1"/>
          <c:order val="1"/>
          <c:tx>
            <c:v>Haushalt</c:v>
          </c:tx>
          <c:cat>
            <c:strRef>
              <c:f>Auswertung!$A$4:$A$15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Mrz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Auswertung!$C$4:$C$15</c:f>
              <c:numCache>
                <c:formatCode>#,##0.0\ "kWh"</c:formatCode>
                <c:ptCount val="12"/>
                <c:pt idx="0">
                  <c:v>400</c:v>
                </c:pt>
                <c:pt idx="1">
                  <c:v>360</c:v>
                </c:pt>
                <c:pt idx="2">
                  <c:v>340</c:v>
                </c:pt>
                <c:pt idx="3">
                  <c:v>320</c:v>
                </c:pt>
                <c:pt idx="4">
                  <c:v>300</c:v>
                </c:pt>
                <c:pt idx="5">
                  <c:v>280</c:v>
                </c:pt>
                <c:pt idx="6">
                  <c:v>280</c:v>
                </c:pt>
                <c:pt idx="7">
                  <c:v>280</c:v>
                </c:pt>
                <c:pt idx="8">
                  <c:v>300</c:v>
                </c:pt>
                <c:pt idx="9">
                  <c:v>340</c:v>
                </c:pt>
                <c:pt idx="10">
                  <c:v>360</c:v>
                </c:pt>
                <c:pt idx="11">
                  <c:v>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4B-44FA-A3DF-DBB9B3E2E853}"/>
            </c:ext>
          </c:extLst>
        </c:ser>
        <c:ser>
          <c:idx val="2"/>
          <c:order val="2"/>
          <c:tx>
            <c:v>Klimaanlagen</c:v>
          </c:tx>
          <c:cat>
            <c:strRef>
              <c:f>Auswertung!$A$4:$A$15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Mrz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Auswertung!$D$4:$D$15</c:f>
              <c:numCache>
                <c:formatCode>#,##0.0\ "kWh"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37.037037037037038</c:v>
                </c:pt>
                <c:pt idx="5">
                  <c:v>111.1111111111111</c:v>
                </c:pt>
                <c:pt idx="6">
                  <c:v>166.66666666666666</c:v>
                </c:pt>
                <c:pt idx="7">
                  <c:v>129.62962962962962</c:v>
                </c:pt>
                <c:pt idx="8">
                  <c:v>55.55555555555555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4B-44FA-A3DF-DBB9B3E2E853}"/>
            </c:ext>
          </c:extLst>
        </c:ser>
        <c:ser>
          <c:idx val="3"/>
          <c:order val="3"/>
          <c:tx>
            <c:v>Gesamtverbrauch</c:v>
          </c:tx>
          <c:cat>
            <c:strRef>
              <c:f>Auswertung!$A$4:$A$15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Mrz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Auswertung!$E$4:$E$15</c:f>
              <c:numCache>
                <c:formatCode>#,##0.0\ "kWh"</c:formatCode>
                <c:ptCount val="12"/>
                <c:pt idx="0">
                  <c:v>1096.9793707756323</c:v>
                </c:pt>
                <c:pt idx="1">
                  <c:v>945.52211532110698</c:v>
                </c:pt>
                <c:pt idx="2">
                  <c:v>851.21727835142337</c:v>
                </c:pt>
                <c:pt idx="3">
                  <c:v>682.60760441205605</c:v>
                </c:pt>
                <c:pt idx="4">
                  <c:v>551.0349675097259</c:v>
                </c:pt>
                <c:pt idx="5">
                  <c:v>493.65178612927446</c:v>
                </c:pt>
                <c:pt idx="6">
                  <c:v>530.68066900038889</c:v>
                </c:pt>
                <c:pt idx="7">
                  <c:v>493.64363196335188</c:v>
                </c:pt>
                <c:pt idx="8">
                  <c:v>532.40106754340263</c:v>
                </c:pt>
                <c:pt idx="9">
                  <c:v>702.60760441205605</c:v>
                </c:pt>
                <c:pt idx="10">
                  <c:v>908.36969683626512</c:v>
                </c:pt>
                <c:pt idx="11">
                  <c:v>1211.2842077453161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04B-44FA-A3DF-DBB9B3E2E853}"/>
            </c:ext>
          </c:extLst>
        </c:ser>
        <c:ser>
          <c:idx val="4"/>
          <c:order val="4"/>
          <c:tx>
            <c:v>PV-Erzeugung</c:v>
          </c:tx>
          <c:cat>
            <c:strRef>
              <c:f>Auswertung!$A$4:$A$15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Mrz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Auswertung!$F$4:$F$15</c:f>
              <c:numCache>
                <c:formatCode>#,##0.0\ "kWh"</c:formatCode>
                <c:ptCount val="12"/>
                <c:pt idx="0">
                  <c:v>250</c:v>
                </c:pt>
                <c:pt idx="1">
                  <c:v>450</c:v>
                </c:pt>
                <c:pt idx="2">
                  <c:v>850.00000000000011</c:v>
                </c:pt>
                <c:pt idx="3">
                  <c:v>1150</c:v>
                </c:pt>
                <c:pt idx="4">
                  <c:v>1350</c:v>
                </c:pt>
                <c:pt idx="5">
                  <c:v>1400.0000000000002</c:v>
                </c:pt>
                <c:pt idx="6">
                  <c:v>1350</c:v>
                </c:pt>
                <c:pt idx="7">
                  <c:v>1150</c:v>
                </c:pt>
                <c:pt idx="8">
                  <c:v>850.00000000000011</c:v>
                </c:pt>
                <c:pt idx="9">
                  <c:v>650</c:v>
                </c:pt>
                <c:pt idx="10">
                  <c:v>350.00000000000006</c:v>
                </c:pt>
                <c:pt idx="11">
                  <c:v>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04B-44FA-A3DF-DBB9B3E2E8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r>
                  <a:rPr lang="de-DE" sz="2000" b="1"/>
                  <a:t>Monat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600" b="1"/>
            </a:pPr>
            <a:endParaRPr lang="de-DE"/>
          </a:p>
        </c:txPr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r>
                  <a:rPr lang="de-DE" sz="2000" b="1"/>
                  <a:t>Energie in kWh</a:t>
                </a:r>
              </a:p>
            </c:rich>
          </c:tx>
          <c:layout>
            <c:manualLayout>
              <c:xMode val="edge"/>
              <c:yMode val="edge"/>
              <c:x val="6.030150753768844E-3"/>
              <c:y val="0.33552118485189353"/>
            </c:manualLayout>
          </c:layout>
          <c:overlay val="0"/>
        </c:title>
        <c:numFmt formatCode="0" sourceLinked="0"/>
        <c:majorTickMark val="none"/>
        <c:minorTickMark val="none"/>
        <c:tickLblPos val="nextTo"/>
        <c:txPr>
          <a:bodyPr/>
          <a:lstStyle/>
          <a:p>
            <a:pPr>
              <a:defRPr sz="1400" b="1"/>
            </a:pPr>
            <a:endParaRPr lang="de-DE"/>
          </a:p>
        </c:txPr>
        <c:crossAx val="4865011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5887273467400456"/>
          <c:y val="0.94124008537394355"/>
          <c:w val="0.75422606766146127"/>
          <c:h val="4.5939401805543539E-2"/>
        </c:manualLayout>
      </c:layout>
      <c:overlay val="0"/>
      <c:txPr>
        <a:bodyPr/>
        <a:lstStyle/>
        <a:p>
          <a:pPr>
            <a:defRPr sz="1400"/>
          </a:pPr>
          <a:endParaRPr lang="de-DE"/>
        </a:p>
      </c:txPr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6350</xdr:colOff>
      <xdr:row>10</xdr:row>
      <xdr:rowOff>12700</xdr:rowOff>
    </xdr:from>
    <xdr:to>
      <xdr:col>3</xdr:col>
      <xdr:colOff>2882900</xdr:colOff>
      <xdr:row>20</xdr:row>
      <xdr:rowOff>139700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21350" y="1974850"/>
          <a:ext cx="2876550" cy="1905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203200</xdr:colOff>
      <xdr:row>2</xdr:row>
      <xdr:rowOff>298450</xdr:rowOff>
    </xdr:from>
    <xdr:to>
      <xdr:col>10</xdr:col>
      <xdr:colOff>438150</xdr:colOff>
      <xdr:row>13</xdr:row>
      <xdr:rowOff>107950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1400" y="730250"/>
          <a:ext cx="2876550" cy="1905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69850</xdr:colOff>
      <xdr:row>17</xdr:row>
      <xdr:rowOff>139700</xdr:rowOff>
    </xdr:from>
    <xdr:to>
      <xdr:col>8</xdr:col>
      <xdr:colOff>1244600</xdr:colOff>
      <xdr:row>56</xdr:row>
      <xdr:rowOff>139700</xdr:rowOff>
    </xdr:to>
    <xdr:graphicFrame macro="">
      <xdr:nvGraphicFramePr>
        <xdr:cNvPr id="2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635000</xdr:colOff>
      <xdr:row>2</xdr:row>
      <xdr:rowOff>177800</xdr:rowOff>
    </xdr:from>
    <xdr:to>
      <xdr:col>14</xdr:col>
      <xdr:colOff>419100</xdr:colOff>
      <xdr:row>12</xdr:row>
      <xdr:rowOff>76200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27400" y="609600"/>
          <a:ext cx="2876550" cy="1905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workbookViewId="0">
      <selection activeCell="B16" sqref="B16"/>
    </sheetView>
  </sheetViews>
  <sheetFormatPr baseColWidth="10" defaultColWidth="8.6640625" defaultRowHeight="14"/>
  <cols>
    <col min="1" max="1" width="40" customWidth="1"/>
    <col min="2" max="2" width="18" customWidth="1"/>
    <col min="3" max="3" width="17" customWidth="1"/>
    <col min="4" max="4" width="44" customWidth="1"/>
  </cols>
  <sheetData>
    <row r="1" spans="1:4" ht="18.649999999999999" customHeight="1">
      <c r="A1" s="13" t="s">
        <v>0</v>
      </c>
      <c r="B1" s="13"/>
      <c r="C1" s="13"/>
      <c r="D1" s="13"/>
    </row>
    <row r="3" spans="1:4" ht="24" customHeight="1">
      <c r="A3" s="1" t="s">
        <v>1</v>
      </c>
      <c r="B3" s="1" t="s">
        <v>2</v>
      </c>
      <c r="C3" s="1" t="s">
        <v>3</v>
      </c>
      <c r="D3" s="1" t="s">
        <v>4</v>
      </c>
    </row>
    <row r="4" spans="1:4">
      <c r="A4" t="s">
        <v>5</v>
      </c>
      <c r="B4" s="15" t="s">
        <v>60</v>
      </c>
      <c r="D4" t="s">
        <v>6</v>
      </c>
    </row>
    <row r="5" spans="1:4">
      <c r="A5" t="s">
        <v>7</v>
      </c>
      <c r="B5" s="2">
        <v>10</v>
      </c>
      <c r="C5" t="s">
        <v>8</v>
      </c>
      <c r="D5" t="s">
        <v>9</v>
      </c>
    </row>
    <row r="6" spans="1:4">
      <c r="A6" t="s">
        <v>10</v>
      </c>
      <c r="B6" s="2">
        <v>900</v>
      </c>
      <c r="C6" t="s">
        <v>11</v>
      </c>
      <c r="D6" t="s">
        <v>61</v>
      </c>
    </row>
    <row r="7" spans="1:4">
      <c r="A7" t="s">
        <v>12</v>
      </c>
      <c r="B7" s="2">
        <v>1000</v>
      </c>
      <c r="C7" t="s">
        <v>11</v>
      </c>
      <c r="D7" t="s">
        <v>61</v>
      </c>
    </row>
    <row r="8" spans="1:4">
      <c r="A8" t="s">
        <v>13</v>
      </c>
      <c r="B8" s="2">
        <v>4500</v>
      </c>
      <c r="C8" t="s">
        <v>14</v>
      </c>
      <c r="D8" t="s">
        <v>62</v>
      </c>
    </row>
    <row r="9" spans="1:4">
      <c r="A9" t="s">
        <v>15</v>
      </c>
      <c r="B9" s="2">
        <v>4000</v>
      </c>
      <c r="C9" t="s">
        <v>14</v>
      </c>
      <c r="D9" t="s">
        <v>63</v>
      </c>
    </row>
    <row r="10" spans="1:4">
      <c r="A10" t="s">
        <v>16</v>
      </c>
      <c r="B10" s="2">
        <v>500</v>
      </c>
      <c r="C10" t="s">
        <v>14</v>
      </c>
      <c r="D10" t="s">
        <v>64</v>
      </c>
    </row>
    <row r="12" spans="1:4">
      <c r="A12" s="1" t="s">
        <v>17</v>
      </c>
      <c r="B12" s="1" t="s">
        <v>18</v>
      </c>
      <c r="C12" s="1" t="s">
        <v>3</v>
      </c>
    </row>
    <row r="13" spans="1:4">
      <c r="A13" t="s">
        <v>19</v>
      </c>
      <c r="B13" s="4">
        <f>IF(B4="Süd",B7,B6)</f>
        <v>1000</v>
      </c>
      <c r="C13" t="s">
        <v>11</v>
      </c>
    </row>
    <row r="14" spans="1:4">
      <c r="A14" t="s">
        <v>20</v>
      </c>
      <c r="B14" s="4">
        <f>B5*B13</f>
        <v>10000</v>
      </c>
      <c r="C14" t="s">
        <v>14</v>
      </c>
    </row>
    <row r="15" spans="1:4">
      <c r="A15" t="s">
        <v>21</v>
      </c>
      <c r="B15" s="4">
        <f>SUM(B8:B10)</f>
        <v>9000</v>
      </c>
      <c r="C15" t="s">
        <v>14</v>
      </c>
    </row>
    <row r="16" spans="1:4">
      <c r="A16" t="s">
        <v>22</v>
      </c>
      <c r="B16" s="4">
        <f>B14-B15</f>
        <v>1000</v>
      </c>
      <c r="C16" t="s">
        <v>14</v>
      </c>
    </row>
    <row r="17" spans="1:4">
      <c r="A17" t="s">
        <v>23</v>
      </c>
      <c r="B17" s="5">
        <f>B14/B15</f>
        <v>1.1111111111111112</v>
      </c>
      <c r="C17" t="s">
        <v>24</v>
      </c>
    </row>
    <row r="18" spans="1:4">
      <c r="A18" t="s">
        <v>25</v>
      </c>
      <c r="B18" s="4">
        <f>Auswertung!J17</f>
        <v>2965.9802734417999</v>
      </c>
      <c r="C18" t="s">
        <v>14</v>
      </c>
    </row>
    <row r="21" spans="1:4">
      <c r="A21" s="14" t="s">
        <v>26</v>
      </c>
      <c r="B21" s="14"/>
      <c r="C21" s="14"/>
      <c r="D21" s="14"/>
    </row>
    <row r="22" spans="1:4">
      <c r="A22" s="12" t="s">
        <v>27</v>
      </c>
      <c r="B22" s="12"/>
      <c r="C22" s="12"/>
      <c r="D22" s="12"/>
    </row>
    <row r="23" spans="1:4">
      <c r="A23" s="12" t="s">
        <v>28</v>
      </c>
      <c r="B23" s="12"/>
      <c r="C23" s="12"/>
      <c r="D23" s="12"/>
    </row>
    <row r="24" spans="1:4">
      <c r="A24" s="12" t="s">
        <v>29</v>
      </c>
      <c r="B24" s="12"/>
      <c r="C24" s="12"/>
      <c r="D24" s="12"/>
    </row>
    <row r="25" spans="1:4">
      <c r="A25" s="12" t="s">
        <v>30</v>
      </c>
      <c r="B25" s="12"/>
      <c r="C25" s="12"/>
      <c r="D25" s="12"/>
    </row>
  </sheetData>
  <mergeCells count="6">
    <mergeCell ref="A25:D25"/>
    <mergeCell ref="A1:D1"/>
    <mergeCell ref="A21:D21"/>
    <mergeCell ref="A22:D22"/>
    <mergeCell ref="A23:D23"/>
    <mergeCell ref="A24:D24"/>
  </mergeCells>
  <dataValidations count="1">
    <dataValidation type="list" sqref="B4">
      <formula1>"Ost/West,Süd"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E24" sqref="E24"/>
    </sheetView>
  </sheetViews>
  <sheetFormatPr baseColWidth="10" defaultColWidth="8.6640625" defaultRowHeight="14"/>
  <cols>
    <col min="1" max="1" width="11" customWidth="1"/>
    <col min="2" max="6" width="20" customWidth="1"/>
  </cols>
  <sheetData>
    <row r="1" spans="1:6" ht="20">
      <c r="A1" s="13" t="s">
        <v>31</v>
      </c>
      <c r="B1" s="13"/>
      <c r="C1" s="13"/>
      <c r="D1" s="13"/>
      <c r="E1" s="13"/>
      <c r="F1" s="13"/>
    </row>
    <row r="3" spans="1:6" ht="25.4" customHeight="1">
      <c r="A3" s="1" t="s">
        <v>32</v>
      </c>
      <c r="B3" s="1" t="s">
        <v>33</v>
      </c>
      <c r="C3" s="1" t="s">
        <v>34</v>
      </c>
      <c r="D3" s="1" t="s">
        <v>35</v>
      </c>
      <c r="E3" s="1" t="s">
        <v>36</v>
      </c>
      <c r="F3" s="1" t="s">
        <v>37</v>
      </c>
    </row>
    <row r="4" spans="1:6">
      <c r="A4" t="s">
        <v>38</v>
      </c>
      <c r="B4" s="6">
        <v>0.15488430461680719</v>
      </c>
      <c r="C4" s="6">
        <v>0.1</v>
      </c>
      <c r="D4" s="6">
        <v>0</v>
      </c>
      <c r="E4" s="6">
        <v>2.7777777777777776E-2</v>
      </c>
      <c r="F4" s="6">
        <v>2.5000000000000001E-2</v>
      </c>
    </row>
    <row r="5" spans="1:6">
      <c r="A5" t="s">
        <v>39</v>
      </c>
      <c r="B5" s="6">
        <v>0.13011602562691266</v>
      </c>
      <c r="C5" s="6">
        <v>0.09</v>
      </c>
      <c r="D5" s="6">
        <v>0</v>
      </c>
      <c r="E5" s="6">
        <v>0.05</v>
      </c>
      <c r="F5" s="6">
        <v>4.4999999999999998E-2</v>
      </c>
    </row>
    <row r="6" spans="1:6">
      <c r="A6" t="s">
        <v>40</v>
      </c>
      <c r="B6" s="6">
        <v>0.11360383963364963</v>
      </c>
      <c r="C6" s="6">
        <v>8.5000000000000006E-2</v>
      </c>
      <c r="D6" s="6">
        <v>0</v>
      </c>
      <c r="E6" s="6">
        <v>8.8888888888888892E-2</v>
      </c>
      <c r="F6" s="6">
        <v>8.5000000000000006E-2</v>
      </c>
    </row>
    <row r="7" spans="1:6">
      <c r="A7" t="s">
        <v>41</v>
      </c>
      <c r="B7" s="6">
        <v>8.0579467647123565E-2</v>
      </c>
      <c r="C7" s="6">
        <v>0.08</v>
      </c>
      <c r="D7" s="6">
        <v>0</v>
      </c>
      <c r="E7" s="6">
        <v>0.1111111111111111</v>
      </c>
      <c r="F7" s="6">
        <v>0.115</v>
      </c>
    </row>
    <row r="8" spans="1:6">
      <c r="A8" t="s">
        <v>42</v>
      </c>
      <c r="B8" s="6">
        <v>4.755509566059752E-2</v>
      </c>
      <c r="C8" s="6">
        <v>7.4999999999999997E-2</v>
      </c>
      <c r="D8" s="6">
        <v>7.407407407407407E-2</v>
      </c>
      <c r="E8" s="6">
        <v>0.12777777777777777</v>
      </c>
      <c r="F8" s="6">
        <v>0.13500000000000001</v>
      </c>
    </row>
    <row r="9" spans="1:6">
      <c r="A9" t="s">
        <v>43</v>
      </c>
      <c r="B9" s="6">
        <v>2.2786816670702977E-2</v>
      </c>
      <c r="C9" s="6">
        <v>7.0000000000000007E-2</v>
      </c>
      <c r="D9" s="6">
        <v>0.22222222222222221</v>
      </c>
      <c r="E9" s="6">
        <v>0.13333333333333333</v>
      </c>
      <c r="F9" s="6">
        <v>0.14000000000000001</v>
      </c>
    </row>
    <row r="10" spans="1:6">
      <c r="A10" t="s">
        <v>44</v>
      </c>
      <c r="B10" s="6">
        <v>1.8669778296382729E-2</v>
      </c>
      <c r="C10" s="6">
        <v>7.0000000000000007E-2</v>
      </c>
      <c r="D10" s="6">
        <v>0.33333333333333331</v>
      </c>
      <c r="E10" s="6">
        <v>0.13333333333333333</v>
      </c>
      <c r="F10" s="6">
        <v>0.13500000000000001</v>
      </c>
    </row>
    <row r="11" spans="1:6">
      <c r="A11" t="s">
        <v>45</v>
      </c>
      <c r="B11" s="6">
        <v>1.8669778296382729E-2</v>
      </c>
      <c r="C11" s="6">
        <v>7.0000000000000007E-2</v>
      </c>
      <c r="D11" s="6">
        <v>0.25925925925925924</v>
      </c>
      <c r="E11" s="6">
        <v>0.11666666666666667</v>
      </c>
      <c r="F11" s="6">
        <v>0.115</v>
      </c>
    </row>
    <row r="12" spans="1:6">
      <c r="A12" t="s">
        <v>46</v>
      </c>
      <c r="B12" s="6">
        <v>3.9299002663966007E-2</v>
      </c>
      <c r="C12" s="6">
        <v>7.4999999999999997E-2</v>
      </c>
      <c r="D12" s="6">
        <v>0.1111111111111111</v>
      </c>
      <c r="E12" s="6">
        <v>8.8888888888888892E-2</v>
      </c>
      <c r="F12" s="6">
        <v>8.5000000000000006E-2</v>
      </c>
    </row>
    <row r="13" spans="1:6">
      <c r="A13" t="s">
        <v>47</v>
      </c>
      <c r="B13" s="6">
        <v>8.0579467647123565E-2</v>
      </c>
      <c r="C13" s="6">
        <v>8.5000000000000006E-2</v>
      </c>
      <c r="D13" s="6">
        <v>0</v>
      </c>
      <c r="E13" s="6">
        <v>6.6666666666666666E-2</v>
      </c>
      <c r="F13" s="6">
        <v>6.5000000000000002E-2</v>
      </c>
    </row>
    <row r="14" spans="1:6">
      <c r="A14" t="s">
        <v>48</v>
      </c>
      <c r="B14" s="6">
        <v>0.12185993263028114</v>
      </c>
      <c r="C14" s="6">
        <v>0.09</v>
      </c>
      <c r="D14" s="6">
        <v>0</v>
      </c>
      <c r="E14" s="6">
        <v>3.3333333333333333E-2</v>
      </c>
      <c r="F14" s="6">
        <v>3.5000000000000003E-2</v>
      </c>
    </row>
    <row r="15" spans="1:6">
      <c r="A15" t="s">
        <v>49</v>
      </c>
      <c r="B15" s="6">
        <v>0.17139649061007023</v>
      </c>
      <c r="C15" s="6">
        <v>0.11</v>
      </c>
      <c r="D15" s="6">
        <v>0</v>
      </c>
      <c r="E15" s="6">
        <v>2.2222222222222223E-2</v>
      </c>
      <c r="F15" s="6">
        <v>0.02</v>
      </c>
    </row>
    <row r="16" spans="1:6">
      <c r="B16" s="7"/>
      <c r="C16" s="7"/>
      <c r="D16" s="7"/>
      <c r="E16" s="7"/>
      <c r="F16" s="7"/>
    </row>
    <row r="17" spans="1:6">
      <c r="A17" s="3" t="s">
        <v>50</v>
      </c>
      <c r="B17" s="8">
        <f>SUM(B4:B15)</f>
        <v>0.99999999999999989</v>
      </c>
      <c r="C17" s="8">
        <f>SUM(C4:C15)</f>
        <v>1</v>
      </c>
      <c r="D17" s="8">
        <f>SUM(D4:D15)</f>
        <v>1</v>
      </c>
      <c r="E17" s="8">
        <f>SUM(E4:E15)</f>
        <v>1</v>
      </c>
      <c r="F17" s="8">
        <f>SUM(F4:F15)</f>
        <v>1</v>
      </c>
    </row>
    <row r="19" spans="1:6">
      <c r="A19" t="s">
        <v>66</v>
      </c>
    </row>
    <row r="20" spans="1:6">
      <c r="A20" t="s">
        <v>67</v>
      </c>
    </row>
    <row r="22" spans="1:6">
      <c r="A22" s="14" t="s">
        <v>65</v>
      </c>
      <c r="B22" s="14"/>
      <c r="C22" s="14"/>
      <c r="D22" s="14"/>
      <c r="E22" s="14"/>
      <c r="F22" s="14"/>
    </row>
  </sheetData>
  <mergeCells count="2">
    <mergeCell ref="A1:F1"/>
    <mergeCell ref="A22:F2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activeCell="J31" sqref="J31"/>
    </sheetView>
  </sheetViews>
  <sheetFormatPr baseColWidth="10" defaultColWidth="8.6640625" defaultRowHeight="14"/>
  <cols>
    <col min="1" max="1" width="12.6640625" customWidth="1"/>
    <col min="2" max="4" width="21" customWidth="1"/>
    <col min="5" max="7" width="23" customWidth="1"/>
    <col min="8" max="9" width="17" customWidth="1"/>
    <col min="10" max="10" width="25" customWidth="1"/>
    <col min="12" max="12" width="14.58203125" customWidth="1"/>
  </cols>
  <sheetData>
    <row r="1" spans="1:12" ht="20">
      <c r="A1" s="13" t="s">
        <v>51</v>
      </c>
      <c r="B1" s="13"/>
      <c r="C1" s="13"/>
      <c r="D1" s="13"/>
      <c r="E1" s="13"/>
      <c r="F1" s="13"/>
      <c r="G1" s="13"/>
      <c r="H1" s="13"/>
      <c r="I1" s="13"/>
      <c r="J1" s="13"/>
    </row>
    <row r="3" spans="1:12" ht="32" customHeight="1">
      <c r="A3" s="1" t="s">
        <v>32</v>
      </c>
      <c r="B3" s="1" t="s">
        <v>52</v>
      </c>
      <c r="C3" s="1" t="s">
        <v>34</v>
      </c>
      <c r="D3" s="1" t="s">
        <v>35</v>
      </c>
      <c r="E3" s="1" t="s">
        <v>53</v>
      </c>
      <c r="F3" s="1" t="s">
        <v>54</v>
      </c>
      <c r="G3" s="1" t="s">
        <v>55</v>
      </c>
      <c r="H3" s="1" t="s">
        <v>56</v>
      </c>
      <c r="I3" s="1" t="s">
        <v>57</v>
      </c>
      <c r="J3" s="1" t="s">
        <v>58</v>
      </c>
    </row>
    <row r="4" spans="1:12">
      <c r="A4" s="16" t="s">
        <v>38</v>
      </c>
      <c r="B4" s="9">
        <f>Eingaben!$B$8*Monatsprofile!B4</f>
        <v>696.97937077563233</v>
      </c>
      <c r="C4" s="9">
        <f>Eingaben!$B$9*Monatsprofile!C4</f>
        <v>400</v>
      </c>
      <c r="D4" s="9">
        <f>Eingaben!$B$10*Monatsprofile!D4</f>
        <v>0</v>
      </c>
      <c r="E4" s="9">
        <f t="shared" ref="E4:E15" si="0">SUM(B4:D4)</f>
        <v>1096.9793707756323</v>
      </c>
      <c r="F4" s="9">
        <f>Eingaben!$B$5*Eingaben!$B$13*IF(Eingaben!$B$4="Süd",Monatsprofile!F4,Monatsprofile!E4)</f>
        <v>250</v>
      </c>
      <c r="G4" s="9">
        <f t="shared" ref="G4:G15" si="1">F4-E4</f>
        <v>-846.97937077563233</v>
      </c>
      <c r="H4" s="11">
        <f t="shared" ref="H4:H15" si="2">IF(E4=0,0,F4/E4)</f>
        <v>0.22789854272577115</v>
      </c>
      <c r="I4" s="11">
        <f t="shared" ref="I4:I15" si="3">MIN(H4,1)</f>
        <v>0.22789854272577115</v>
      </c>
      <c r="J4" s="9">
        <f t="shared" ref="J4:J15" si="4">MAX(E4-F4,0)</f>
        <v>846.97937077563233</v>
      </c>
    </row>
    <row r="5" spans="1:12">
      <c r="A5" s="16" t="s">
        <v>39</v>
      </c>
      <c r="B5" s="9">
        <f>Eingaben!$B$8*Monatsprofile!B5</f>
        <v>585.52211532110698</v>
      </c>
      <c r="C5" s="9">
        <f>Eingaben!$B$9*Monatsprofile!C5</f>
        <v>360</v>
      </c>
      <c r="D5" s="9">
        <f>Eingaben!$B$10*Monatsprofile!D5</f>
        <v>0</v>
      </c>
      <c r="E5" s="9">
        <f t="shared" si="0"/>
        <v>945.52211532110698</v>
      </c>
      <c r="F5" s="9">
        <f>Eingaben!$B$5*Eingaben!$B$13*IF(Eingaben!$B$4="Süd",Monatsprofile!F5,Monatsprofile!E5)</f>
        <v>450</v>
      </c>
      <c r="G5" s="9">
        <f t="shared" si="1"/>
        <v>-495.52211532110698</v>
      </c>
      <c r="H5" s="11">
        <f t="shared" si="2"/>
        <v>0.47592752481223177</v>
      </c>
      <c r="I5" s="11">
        <f t="shared" si="3"/>
        <v>0.47592752481223177</v>
      </c>
      <c r="J5" s="9">
        <f t="shared" si="4"/>
        <v>495.52211532110698</v>
      </c>
    </row>
    <row r="6" spans="1:12">
      <c r="A6" s="16" t="s">
        <v>40</v>
      </c>
      <c r="B6" s="9">
        <f>Eingaben!$B$8*Monatsprofile!B6</f>
        <v>511.21727835142332</v>
      </c>
      <c r="C6" s="9">
        <f>Eingaben!$B$9*Monatsprofile!C6</f>
        <v>340</v>
      </c>
      <c r="D6" s="9">
        <f>Eingaben!$B$10*Monatsprofile!D6</f>
        <v>0</v>
      </c>
      <c r="E6" s="9">
        <f t="shared" si="0"/>
        <v>851.21727835142337</v>
      </c>
      <c r="F6" s="9">
        <f>Eingaben!$B$5*Eingaben!$B$13*IF(Eingaben!$B$4="Süd",Monatsprofile!F6,Monatsprofile!E6)</f>
        <v>850.00000000000011</v>
      </c>
      <c r="G6" s="9">
        <f t="shared" si="1"/>
        <v>-1.2172783514232606</v>
      </c>
      <c r="H6" s="11">
        <f t="shared" si="2"/>
        <v>0.99856995577700114</v>
      </c>
      <c r="I6" s="11">
        <f t="shared" si="3"/>
        <v>0.99856995577700114</v>
      </c>
      <c r="J6" s="9">
        <f t="shared" si="4"/>
        <v>1.2172783514232606</v>
      </c>
    </row>
    <row r="7" spans="1:12">
      <c r="A7" s="16" t="s">
        <v>41</v>
      </c>
      <c r="B7" s="9">
        <f>Eingaben!$B$8*Monatsprofile!B7</f>
        <v>362.60760441205605</v>
      </c>
      <c r="C7" s="9">
        <f>Eingaben!$B$9*Monatsprofile!C7</f>
        <v>320</v>
      </c>
      <c r="D7" s="9">
        <f>Eingaben!$B$10*Monatsprofile!D7</f>
        <v>0</v>
      </c>
      <c r="E7" s="9">
        <f t="shared" si="0"/>
        <v>682.60760441205605</v>
      </c>
      <c r="F7" s="9">
        <f>Eingaben!$B$5*Eingaben!$B$13*IF(Eingaben!$B$4="Süd",Monatsprofile!F7,Monatsprofile!E7)</f>
        <v>1150</v>
      </c>
      <c r="G7" s="9">
        <f t="shared" si="1"/>
        <v>467.39239558794395</v>
      </c>
      <c r="H7" s="11">
        <f t="shared" si="2"/>
        <v>1.6847160690372305</v>
      </c>
      <c r="I7" s="11">
        <f t="shared" si="3"/>
        <v>1</v>
      </c>
      <c r="J7" s="9">
        <f t="shared" si="4"/>
        <v>0</v>
      </c>
    </row>
    <row r="8" spans="1:12">
      <c r="A8" s="16" t="s">
        <v>42</v>
      </c>
      <c r="B8" s="9">
        <f>Eingaben!$B$8*Monatsprofile!B8</f>
        <v>213.99793047268884</v>
      </c>
      <c r="C8" s="9">
        <f>Eingaben!$B$9*Monatsprofile!C8</f>
        <v>300</v>
      </c>
      <c r="D8" s="9">
        <f>Eingaben!$B$10*Monatsprofile!D8</f>
        <v>37.037037037037038</v>
      </c>
      <c r="E8" s="9">
        <f t="shared" si="0"/>
        <v>551.0349675097259</v>
      </c>
      <c r="F8" s="9">
        <f>Eingaben!$B$5*Eingaben!$B$13*IF(Eingaben!$B$4="Süd",Monatsprofile!F8,Monatsprofile!E8)</f>
        <v>1350</v>
      </c>
      <c r="G8" s="9">
        <f t="shared" si="1"/>
        <v>798.9650324902741</v>
      </c>
      <c r="H8" s="11">
        <f t="shared" si="2"/>
        <v>2.4499352665421767</v>
      </c>
      <c r="I8" s="11">
        <f t="shared" si="3"/>
        <v>1</v>
      </c>
      <c r="J8" s="9">
        <f t="shared" si="4"/>
        <v>0</v>
      </c>
      <c r="L8" s="9"/>
    </row>
    <row r="9" spans="1:12">
      <c r="A9" s="16" t="s">
        <v>43</v>
      </c>
      <c r="B9" s="9">
        <f>Eingaben!$B$8*Monatsprofile!B9</f>
        <v>102.5406750181634</v>
      </c>
      <c r="C9" s="9">
        <f>Eingaben!$B$9*Monatsprofile!C9</f>
        <v>280</v>
      </c>
      <c r="D9" s="9">
        <f>Eingaben!$B$10*Monatsprofile!D9</f>
        <v>111.1111111111111</v>
      </c>
      <c r="E9" s="9">
        <f t="shared" si="0"/>
        <v>493.65178612927446</v>
      </c>
      <c r="F9" s="9">
        <f>Eingaben!$B$5*Eingaben!$B$13*IF(Eingaben!$B$4="Süd",Monatsprofile!F9,Monatsprofile!E9)</f>
        <v>1400.0000000000002</v>
      </c>
      <c r="G9" s="9">
        <f t="shared" si="1"/>
        <v>906.34821387072577</v>
      </c>
      <c r="H9" s="11">
        <f t="shared" si="2"/>
        <v>2.8360071599809364</v>
      </c>
      <c r="I9" s="11">
        <f t="shared" si="3"/>
        <v>1</v>
      </c>
      <c r="J9" s="9">
        <f t="shared" si="4"/>
        <v>0</v>
      </c>
      <c r="L9" s="9"/>
    </row>
    <row r="10" spans="1:12">
      <c r="A10" s="16" t="s">
        <v>44</v>
      </c>
      <c r="B10" s="9">
        <f>Eingaben!$B$8*Monatsprofile!B10</f>
        <v>84.014002333722274</v>
      </c>
      <c r="C10" s="9">
        <f>Eingaben!$B$9*Monatsprofile!C10</f>
        <v>280</v>
      </c>
      <c r="D10" s="9">
        <f>Eingaben!$B$10*Monatsprofile!D10</f>
        <v>166.66666666666666</v>
      </c>
      <c r="E10" s="9">
        <f t="shared" si="0"/>
        <v>530.68066900038889</v>
      </c>
      <c r="F10" s="9">
        <f>Eingaben!$B$5*Eingaben!$B$13*IF(Eingaben!$B$4="Süd",Monatsprofile!F10,Monatsprofile!E10)</f>
        <v>1350</v>
      </c>
      <c r="G10" s="9">
        <f t="shared" si="1"/>
        <v>819.31933099961111</v>
      </c>
      <c r="H10" s="11">
        <f t="shared" si="2"/>
        <v>2.5439027250472743</v>
      </c>
      <c r="I10" s="11">
        <f t="shared" si="3"/>
        <v>1</v>
      </c>
      <c r="J10" s="9">
        <f t="shared" si="4"/>
        <v>0</v>
      </c>
      <c r="L10" s="9"/>
    </row>
    <row r="11" spans="1:12">
      <c r="A11" s="16" t="s">
        <v>45</v>
      </c>
      <c r="B11" s="9">
        <f>Eingaben!$B$8*Monatsprofile!B11</f>
        <v>84.014002333722274</v>
      </c>
      <c r="C11" s="9">
        <f>Eingaben!$B$9*Monatsprofile!C11</f>
        <v>280</v>
      </c>
      <c r="D11" s="9">
        <f>Eingaben!$B$10*Monatsprofile!D11</f>
        <v>129.62962962962962</v>
      </c>
      <c r="E11" s="9">
        <f t="shared" si="0"/>
        <v>493.64363196335188</v>
      </c>
      <c r="F11" s="9">
        <f>Eingaben!$B$5*Eingaben!$B$13*IF(Eingaben!$B$4="Süd",Monatsprofile!F11,Monatsprofile!E11)</f>
        <v>1150</v>
      </c>
      <c r="G11" s="9">
        <f t="shared" si="1"/>
        <v>656.35636803664806</v>
      </c>
      <c r="H11" s="11">
        <f t="shared" si="2"/>
        <v>2.3296157906993442</v>
      </c>
      <c r="I11" s="11">
        <f t="shared" si="3"/>
        <v>1</v>
      </c>
      <c r="J11" s="9">
        <f t="shared" si="4"/>
        <v>0</v>
      </c>
      <c r="L11" s="9"/>
    </row>
    <row r="12" spans="1:12">
      <c r="A12" s="16" t="s">
        <v>46</v>
      </c>
      <c r="B12" s="9">
        <f>Eingaben!$B$8*Monatsprofile!B12</f>
        <v>176.84551198784703</v>
      </c>
      <c r="C12" s="9">
        <f>Eingaben!$B$9*Monatsprofile!C12</f>
        <v>300</v>
      </c>
      <c r="D12" s="9">
        <f>Eingaben!$B$10*Monatsprofile!D12</f>
        <v>55.55555555555555</v>
      </c>
      <c r="E12" s="9">
        <f t="shared" si="0"/>
        <v>532.40106754340263</v>
      </c>
      <c r="F12" s="9">
        <f>Eingaben!$B$5*Eingaben!$B$13*IF(Eingaben!$B$4="Süd",Monatsprofile!F12,Monatsprofile!E12)</f>
        <v>850.00000000000011</v>
      </c>
      <c r="G12" s="9">
        <f t="shared" si="1"/>
        <v>317.59893245659748</v>
      </c>
      <c r="H12" s="11">
        <f t="shared" si="2"/>
        <v>1.5965407506075409</v>
      </c>
      <c r="I12" s="11">
        <f t="shared" si="3"/>
        <v>1</v>
      </c>
      <c r="J12" s="9">
        <f t="shared" si="4"/>
        <v>0</v>
      </c>
      <c r="L12" s="9"/>
    </row>
    <row r="13" spans="1:12">
      <c r="A13" s="16" t="s">
        <v>47</v>
      </c>
      <c r="B13" s="9">
        <f>Eingaben!$B$8*Monatsprofile!B13</f>
        <v>362.60760441205605</v>
      </c>
      <c r="C13" s="9">
        <f>Eingaben!$B$9*Monatsprofile!C13</f>
        <v>340</v>
      </c>
      <c r="D13" s="9">
        <f>Eingaben!$B$10*Monatsprofile!D13</f>
        <v>0</v>
      </c>
      <c r="E13" s="9">
        <f t="shared" si="0"/>
        <v>702.60760441205605</v>
      </c>
      <c r="F13" s="9">
        <f>Eingaben!$B$5*Eingaben!$B$13*IF(Eingaben!$B$4="Süd",Monatsprofile!F13,Monatsprofile!E13)</f>
        <v>650</v>
      </c>
      <c r="G13" s="9">
        <f t="shared" si="1"/>
        <v>-52.607604412056048</v>
      </c>
      <c r="H13" s="11">
        <f t="shared" si="2"/>
        <v>0.92512519921261283</v>
      </c>
      <c r="I13" s="11">
        <f t="shared" si="3"/>
        <v>0.92512519921261283</v>
      </c>
      <c r="J13" s="9">
        <f t="shared" si="4"/>
        <v>52.607604412056048</v>
      </c>
    </row>
    <row r="14" spans="1:12">
      <c r="A14" s="16" t="s">
        <v>48</v>
      </c>
      <c r="B14" s="9">
        <f>Eingaben!$B$8*Monatsprofile!B14</f>
        <v>548.36969683626512</v>
      </c>
      <c r="C14" s="9">
        <f>Eingaben!$B$9*Monatsprofile!C14</f>
        <v>360</v>
      </c>
      <c r="D14" s="9">
        <f>Eingaben!$B$10*Monatsprofile!D14</f>
        <v>0</v>
      </c>
      <c r="E14" s="9">
        <f t="shared" si="0"/>
        <v>908.36969683626512</v>
      </c>
      <c r="F14" s="9">
        <f>Eingaben!$B$5*Eingaben!$B$13*IF(Eingaben!$B$4="Süd",Monatsprofile!F14,Monatsprofile!E14)</f>
        <v>350.00000000000006</v>
      </c>
      <c r="G14" s="9">
        <f t="shared" si="1"/>
        <v>-558.36969683626512</v>
      </c>
      <c r="H14" s="11">
        <f t="shared" si="2"/>
        <v>0.3853056758927616</v>
      </c>
      <c r="I14" s="11">
        <f t="shared" si="3"/>
        <v>0.3853056758927616</v>
      </c>
      <c r="J14" s="9">
        <f t="shared" si="4"/>
        <v>558.36969683626512</v>
      </c>
    </row>
    <row r="15" spans="1:12">
      <c r="A15" s="16" t="s">
        <v>49</v>
      </c>
      <c r="B15" s="9">
        <f>Eingaben!$B$8*Monatsprofile!B15</f>
        <v>771.28420774531605</v>
      </c>
      <c r="C15" s="9">
        <f>Eingaben!$B$9*Monatsprofile!C15</f>
        <v>440</v>
      </c>
      <c r="D15" s="9">
        <f>Eingaben!$B$10*Monatsprofile!D15</f>
        <v>0</v>
      </c>
      <c r="E15" s="9">
        <f t="shared" si="0"/>
        <v>1211.2842077453161</v>
      </c>
      <c r="F15" s="9">
        <f>Eingaben!$B$5*Eingaben!$B$13*IF(Eingaben!$B$4="Süd",Monatsprofile!F15,Monatsprofile!E15)</f>
        <v>200</v>
      </c>
      <c r="G15" s="9">
        <f t="shared" si="1"/>
        <v>-1011.2842077453161</v>
      </c>
      <c r="H15" s="11">
        <f t="shared" si="2"/>
        <v>0.16511401595194569</v>
      </c>
      <c r="I15" s="11">
        <f t="shared" si="3"/>
        <v>0.16511401595194569</v>
      </c>
      <c r="J15" s="9">
        <f t="shared" si="4"/>
        <v>1011.2842077453161</v>
      </c>
    </row>
    <row r="16" spans="1:12">
      <c r="B16" s="9"/>
      <c r="C16" s="9"/>
      <c r="D16" s="9"/>
      <c r="E16" s="9"/>
      <c r="F16" s="9"/>
      <c r="G16" s="9"/>
      <c r="H16" s="11"/>
      <c r="I16" s="11"/>
      <c r="J16" s="9"/>
    </row>
    <row r="17" spans="1:10">
      <c r="A17" s="3" t="s">
        <v>59</v>
      </c>
      <c r="B17" s="10">
        <f t="shared" ref="B17:G17" si="5">SUM(B4:B15)</f>
        <v>4500</v>
      </c>
      <c r="C17" s="10">
        <f t="shared" si="5"/>
        <v>4000</v>
      </c>
      <c r="D17" s="10">
        <f t="shared" si="5"/>
        <v>499.99999999999994</v>
      </c>
      <c r="E17" s="10">
        <f t="shared" si="5"/>
        <v>9000</v>
      </c>
      <c r="F17" s="10">
        <f t="shared" si="5"/>
        <v>10000</v>
      </c>
      <c r="G17" s="10">
        <f t="shared" si="5"/>
        <v>1000.0000000000005</v>
      </c>
      <c r="H17" s="5">
        <f>IF(E17=0,0,F17/E17)</f>
        <v>1.1111111111111112</v>
      </c>
      <c r="I17" s="5">
        <f>MIN(H17,1)</f>
        <v>1</v>
      </c>
      <c r="J17" s="10">
        <f>SUM(J4:J15)</f>
        <v>2965.9802734417999</v>
      </c>
    </row>
  </sheetData>
  <mergeCells count="1">
    <mergeCell ref="A1:J1"/>
  </mergeCells>
  <conditionalFormatting sqref="B4:B15">
    <cfRule type="dataBar" priority="5">
      <dataBar>
        <cfvo type="min"/>
        <cfvo type="max"/>
        <color rgb="FF5B9BD5"/>
      </dataBar>
    </cfRule>
  </conditionalFormatting>
  <conditionalFormatting sqref="C4:C15">
    <cfRule type="dataBar" priority="6">
      <dataBar>
        <cfvo type="min"/>
        <cfvo type="max"/>
        <color rgb="FFA5A5A5"/>
      </dataBar>
    </cfRule>
  </conditionalFormatting>
  <conditionalFormatting sqref="D4:D15">
    <cfRule type="dataBar" priority="7">
      <dataBar>
        <cfvo type="min"/>
        <cfvo type="max"/>
        <color rgb="FF70AD47"/>
      </dataBar>
    </cfRule>
  </conditionalFormatting>
  <conditionalFormatting sqref="F4:F15">
    <cfRule type="dataBar" priority="8">
      <dataBar>
        <cfvo type="min"/>
        <cfvo type="max"/>
        <color rgb="FFED7D31"/>
      </dataBar>
    </cfRule>
  </conditionalFormatting>
  <conditionalFormatting sqref="G4:G15">
    <cfRule type="colorScale" priority="9">
      <colorScale>
        <cfvo type="min"/>
        <cfvo type="percentile" val="50"/>
        <cfvo type="max"/>
        <color rgb="FFF4CCCC"/>
        <color rgb="FFFFF2CC"/>
        <color rgb="FFD9EAD3"/>
      </colorScale>
    </cfRule>
  </conditionalFormatting>
  <conditionalFormatting sqref="B4:B15">
    <cfRule type="dataBar" priority="10">
      <dataBar>
        <cfvo type="min"/>
        <cfvo type="max"/>
        <color rgb="FF5B9BD5"/>
      </dataBar>
      <extLst>
        <ext xmlns:x14="http://schemas.microsoft.com/office/spreadsheetml/2009/9/main" uri="{B025F937-C7B1-47D3-B67F-A62EFF666E3E}">
          <x14:id>{9272A489-0E97-D94F-AA18-CA4247F24787}</x14:id>
        </ext>
      </extLst>
    </cfRule>
  </conditionalFormatting>
  <conditionalFormatting sqref="C4:C15">
    <cfRule type="dataBar" priority="11">
      <dataBar>
        <cfvo type="min"/>
        <cfvo type="max"/>
        <color rgb="FFA5A5A5"/>
      </dataBar>
      <extLst>
        <ext xmlns:x14="http://schemas.microsoft.com/office/spreadsheetml/2009/9/main" uri="{B025F937-C7B1-47D3-B67F-A62EFF666E3E}">
          <x14:id>{C6E8DA6F-1B29-ECC8-01AC-426F876D0AD6}</x14:id>
        </ext>
      </extLst>
    </cfRule>
  </conditionalFormatting>
  <conditionalFormatting sqref="D4:D15">
    <cfRule type="dataBar" priority="12">
      <dataBar>
        <cfvo type="min"/>
        <cfvo type="max"/>
        <color rgb="FF70AD47"/>
      </dataBar>
      <extLst>
        <ext xmlns:x14="http://schemas.microsoft.com/office/spreadsheetml/2009/9/main" uri="{B025F937-C7B1-47D3-B67F-A62EFF666E3E}">
          <x14:id>{E8F9C874-30EE-75C8-F325-E60405992540}</x14:id>
        </ext>
      </extLst>
    </cfRule>
  </conditionalFormatting>
  <conditionalFormatting sqref="F4:F15">
    <cfRule type="dataBar" priority="13">
      <dataBar>
        <cfvo type="min"/>
        <cfvo type="max"/>
        <color rgb="FFED7D31"/>
      </dataBar>
      <extLst>
        <ext xmlns:x14="http://schemas.microsoft.com/office/spreadsheetml/2009/9/main" uri="{B025F937-C7B1-47D3-B67F-A62EFF666E3E}">
          <x14:id>{AB320EB2-4385-37ED-298E-CB240C980FF9}</x14:id>
        </ext>
      </extLst>
    </cfRule>
  </conditionalFormatting>
  <conditionalFormatting sqref="L8:L12">
    <cfRule type="dataBar" priority="3">
      <dataBar>
        <cfvo type="min"/>
        <cfvo type="max"/>
        <color rgb="FF70AD47"/>
      </dataBar>
    </cfRule>
  </conditionalFormatting>
  <conditionalFormatting sqref="L8:L12">
    <cfRule type="dataBar" priority="4">
      <dataBar>
        <cfvo type="min"/>
        <cfvo type="max"/>
        <color rgb="FF70AD47"/>
      </dataBar>
      <extLst>
        <ext xmlns:x14="http://schemas.microsoft.com/office/spreadsheetml/2009/9/main" uri="{B025F937-C7B1-47D3-B67F-A62EFF666E3E}">
          <x14:id>{F3841C1B-DF1D-40EE-80C2-59E1B3E2C5C4}</x14:id>
        </ext>
      </extLst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272A489-0E97-D94F-AA18-CA4247F24787}">
            <x14:dataBar>
              <x14:cfvo type="min"/>
              <x14:cfvo type="max"/>
              <x14:negativeFillColor auto="1"/>
              <x14:axisColor auto="1"/>
            </x14:dataBar>
          </x14:cfRule>
          <xm:sqref>B4:B15</xm:sqref>
        </x14:conditionalFormatting>
        <x14:conditionalFormatting xmlns:xm="http://schemas.microsoft.com/office/excel/2006/main">
          <x14:cfRule type="dataBar" id="{C6E8DA6F-1B29-ECC8-01AC-426F876D0AD6}">
            <x14:dataBar>
              <x14:cfvo type="min"/>
              <x14:cfvo type="max"/>
              <x14:negativeFillColor auto="1"/>
              <x14:axisColor auto="1"/>
            </x14:dataBar>
          </x14:cfRule>
          <xm:sqref>C4:C15</xm:sqref>
        </x14:conditionalFormatting>
        <x14:conditionalFormatting xmlns:xm="http://schemas.microsoft.com/office/excel/2006/main">
          <x14:cfRule type="dataBar" id="{E8F9C874-30EE-75C8-F325-E60405992540}">
            <x14:dataBar>
              <x14:cfvo type="min"/>
              <x14:cfvo type="max"/>
              <x14:negativeFillColor auto="1"/>
              <x14:axisColor auto="1"/>
            </x14:dataBar>
          </x14:cfRule>
          <xm:sqref>D4:D15</xm:sqref>
        </x14:conditionalFormatting>
        <x14:conditionalFormatting xmlns:xm="http://schemas.microsoft.com/office/excel/2006/main">
          <x14:cfRule type="dataBar" id="{AB320EB2-4385-37ED-298E-CB240C980FF9}">
            <x14:dataBar>
              <x14:cfvo type="min"/>
              <x14:cfvo type="max"/>
              <x14:negativeFillColor auto="1"/>
              <x14:axisColor auto="1"/>
            </x14:dataBar>
          </x14:cfRule>
          <xm:sqref>F4:F15</xm:sqref>
        </x14:conditionalFormatting>
        <x14:conditionalFormatting xmlns:xm="http://schemas.microsoft.com/office/excel/2006/main">
          <x14:cfRule type="dataBar" id="{F3841C1B-DF1D-40EE-80C2-59E1B3E2C5C4}">
            <x14:dataBar>
              <x14:cfvo type="min"/>
              <x14:cfvo type="max"/>
              <x14:negativeFillColor auto="1"/>
              <x14:axisColor auto="1"/>
            </x14:dataBar>
          </x14:cfRule>
          <xm:sqref>L8:L12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Eingaben</vt:lpstr>
      <vt:lpstr>Monatsprofile</vt:lpstr>
      <vt:lpstr>Auswertung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Maik Hanau</dc:creator>
  <cp:lastModifiedBy>Maik Hanau</cp:lastModifiedBy>
  <dcterms:created xsi:type="dcterms:W3CDTF">2026-08-03T17:47:32Z</dcterms:created>
  <dcterms:modified xsi:type="dcterms:W3CDTF">2026-08-04T16:09:07Z</dcterms:modified>
</cp:coreProperties>
</file>